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605" windowHeight="9435" activeTab="0"/>
  </bookViews>
  <sheets>
    <sheet name="ДГ-2021" sheetId="1" r:id="rId1"/>
    <sheet name="ОУ-2021" sheetId="2" r:id="rId2"/>
    <sheet name="ПГСС-2021" sheetId="3" r:id="rId3"/>
    <sheet name="Лист1" sheetId="4" r:id="rId4"/>
    <sheet name="месечно разпределение" sheetId="5" r:id="rId5"/>
  </sheets>
  <definedNames/>
  <calcPr fullCalcOnLoad="1"/>
</workbook>
</file>

<file path=xl/sharedStrings.xml><?xml version="1.0" encoding="utf-8"?>
<sst xmlns="http://schemas.openxmlformats.org/spreadsheetml/2006/main" count="231" uniqueCount="66">
  <si>
    <t>Ветрен</t>
  </si>
  <si>
    <t>Дъбово</t>
  </si>
  <si>
    <t>Зимница</t>
  </si>
  <si>
    <t>Мъглиж</t>
  </si>
  <si>
    <t>Тулово</t>
  </si>
  <si>
    <t>Ягода</t>
  </si>
  <si>
    <t>НА УЧИЛИЩАТА, ПРИЛАГАЩИ СИСТЕМАТА НА ДЕЛЕГИРАН БЮДЖЕТ</t>
  </si>
  <si>
    <t>ОБЩО</t>
  </si>
  <si>
    <t>общо</t>
  </si>
  <si>
    <t>100% основен компонент</t>
  </si>
  <si>
    <t>Ст.за институция</t>
  </si>
  <si>
    <t>ОК(Бр.И*Ст.И+Бр.П*Ст.П+Бр.У+Ст.У)*РК</t>
  </si>
  <si>
    <t>РК</t>
  </si>
  <si>
    <t>Юлиево</t>
  </si>
  <si>
    <t>Ст. ЯГ и ЦГ</t>
  </si>
  <si>
    <t>Ст.за дете в ЯГ</t>
  </si>
  <si>
    <t>2-4 дете в ЦГ</t>
  </si>
  <si>
    <t>5-6 ЦГ</t>
  </si>
  <si>
    <t>НПХД</t>
  </si>
  <si>
    <t>пр.остатък</t>
  </si>
  <si>
    <t>ВСИЧКО БЮДЖЕТ</t>
  </si>
  <si>
    <t>пр.ост</t>
  </si>
  <si>
    <t>всичко бюджет</t>
  </si>
  <si>
    <t>ДГ</t>
  </si>
  <si>
    <t>у-ща</t>
  </si>
  <si>
    <t>СИ</t>
  </si>
  <si>
    <t>СП</t>
  </si>
  <si>
    <t>СУ</t>
  </si>
  <si>
    <t>НУРП</t>
  </si>
  <si>
    <t>НСУПО - РП</t>
  </si>
  <si>
    <t>НПХ</t>
  </si>
  <si>
    <t>СМБ</t>
  </si>
  <si>
    <t>УСФО</t>
  </si>
  <si>
    <t>ГЦОУД</t>
  </si>
  <si>
    <t>УЦОУД</t>
  </si>
  <si>
    <t>СГДГ</t>
  </si>
  <si>
    <t>СДПГ 5-6г.</t>
  </si>
  <si>
    <t>дв</t>
  </si>
  <si>
    <t>ОБЩО:</t>
  </si>
  <si>
    <t>СФ=(Бр.И*Ст.И+Бр.П*Ст.П+Бр.У+Ст.У)*РК</t>
  </si>
  <si>
    <t>СЗИ-НИ</t>
  </si>
  <si>
    <t>НО</t>
  </si>
  <si>
    <t>НУО</t>
  </si>
  <si>
    <t>НС</t>
  </si>
  <si>
    <t>ПГСС</t>
  </si>
  <si>
    <t>ДС ДСО</t>
  </si>
  <si>
    <t>СПО</t>
  </si>
  <si>
    <t>СЗИ</t>
  </si>
  <si>
    <t>СДСО</t>
  </si>
  <si>
    <t>СДО</t>
  </si>
  <si>
    <t>с-ва от неявилите се ученици в СФО</t>
  </si>
  <si>
    <t>ОБУЧ.В ЦСОП</t>
  </si>
  <si>
    <t>ОУ / НУ</t>
  </si>
  <si>
    <t>РЕАЛЕН БЮДЖЕТ ЗА 2020 Г.</t>
  </si>
  <si>
    <t>с-ва за занимания по интереси</t>
  </si>
  <si>
    <t>ПЪРВОНАЧАЛЕН БЮДЖЕТ ДЕТСКИ ГРАДИНИ 2021 Г.</t>
  </si>
  <si>
    <t>РЕАЛЕН  БЮДЖЕТ ДЕТСКИ ГРАДИНИ 2021 Г.</t>
  </si>
  <si>
    <t>НПЗТ по чл.283,ал.9 от ЗПУО</t>
  </si>
  <si>
    <t>ФО-75</t>
  </si>
  <si>
    <t>ФО-76</t>
  </si>
  <si>
    <t>ПЪРВОНАЧАЛЕН БЮДЖЕТ ПГСС- 2021 Г.</t>
  </si>
  <si>
    <t>Б-Т-2021</t>
  </si>
  <si>
    <t>РЕАЛЕН БЮДЖЕТ ДЕТСКИ ГРАДИНИ 2021 Г.</t>
  </si>
  <si>
    <t>РЕАЛЕН БЮДЖЕТ ЗА 2021 Г.</t>
  </si>
  <si>
    <t>дг</t>
  </si>
  <si>
    <t>пгсс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</si>
</sst>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00"/>
    <numFmt numFmtId="182" formatCode="0.0000"/>
    <numFmt numFmtId="183" formatCode="0.000"/>
  </numFmts>
  <fonts count="48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46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15" xfId="0" applyFont="1" applyFill="1" applyBorder="1" applyAlignment="1">
      <alignment/>
    </xf>
    <xf numFmtId="1" fontId="2" fillId="0" borderId="1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/>
    </xf>
    <xf numFmtId="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27" xfId="0" applyBorder="1" applyAlignment="1">
      <alignment/>
    </xf>
    <xf numFmtId="0" fontId="2" fillId="0" borderId="21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1" fontId="0" fillId="32" borderId="1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2" xfId="0" applyFont="1" applyBorder="1" applyAlignment="1">
      <alignment/>
    </xf>
    <xf numFmtId="1" fontId="0" fillId="32" borderId="23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2" fillId="0" borderId="21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0" fillId="0" borderId="34" xfId="0" applyBorder="1" applyAlignment="1">
      <alignment/>
    </xf>
    <xf numFmtId="0" fontId="0" fillId="0" borderId="11" xfId="0" applyBorder="1" applyAlignment="1">
      <alignment wrapText="1"/>
    </xf>
    <xf numFmtId="0" fontId="0" fillId="0" borderId="35" xfId="0" applyBorder="1" applyAlignment="1">
      <alignment/>
    </xf>
    <xf numFmtId="1" fontId="0" fillId="32" borderId="11" xfId="0" applyNumberFormat="1" applyFont="1" applyFill="1" applyBorder="1" applyAlignment="1">
      <alignment/>
    </xf>
    <xf numFmtId="1" fontId="0" fillId="0" borderId="34" xfId="0" applyNumberFormat="1" applyBorder="1" applyAlignment="1">
      <alignment/>
    </xf>
    <xf numFmtId="0" fontId="2" fillId="0" borderId="28" xfId="0" applyFont="1" applyFill="1" applyBorder="1" applyAlignment="1">
      <alignment wrapText="1"/>
    </xf>
    <xf numFmtId="1" fontId="2" fillId="0" borderId="26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36" xfId="0" applyNumberFormat="1" applyFont="1" applyBorder="1" applyAlignment="1">
      <alignment/>
    </xf>
    <xf numFmtId="0" fontId="2" fillId="0" borderId="28" xfId="0" applyFont="1" applyBorder="1" applyAlignment="1">
      <alignment/>
    </xf>
    <xf numFmtId="1" fontId="0" fillId="0" borderId="35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2" fillId="0" borderId="26" xfId="0" applyFont="1" applyBorder="1" applyAlignment="1">
      <alignment/>
    </xf>
    <xf numFmtId="1" fontId="0" fillId="0" borderId="18" xfId="0" applyNumberFormat="1" applyBorder="1" applyAlignment="1">
      <alignment/>
    </xf>
    <xf numFmtId="0" fontId="2" fillId="0" borderId="21" xfId="0" applyFont="1" applyBorder="1" applyAlignment="1">
      <alignment/>
    </xf>
    <xf numFmtId="1" fontId="0" fillId="0" borderId="20" xfId="0" applyNumberFormat="1" applyBorder="1" applyAlignment="1">
      <alignment/>
    </xf>
    <xf numFmtId="0" fontId="2" fillId="0" borderId="12" xfId="0" applyFont="1" applyFill="1" applyBorder="1" applyAlignment="1">
      <alignment wrapText="1"/>
    </xf>
    <xf numFmtId="1" fontId="0" fillId="0" borderId="22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38" xfId="0" applyFont="1" applyBorder="1" applyAlignment="1">
      <alignment/>
    </xf>
    <xf numFmtId="1" fontId="0" fillId="0" borderId="25" xfId="0" applyNumberFormat="1" applyBorder="1" applyAlignment="1">
      <alignment/>
    </xf>
    <xf numFmtId="1" fontId="0" fillId="0" borderId="33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" fontId="2" fillId="0" borderId="36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8" xfId="0" applyFont="1" applyFill="1" applyBorder="1" applyAlignment="1">
      <alignment/>
    </xf>
    <xf numFmtId="1" fontId="0" fillId="0" borderId="29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36" xfId="0" applyFont="1" applyBorder="1" applyAlignment="1">
      <alignment wrapText="1"/>
    </xf>
    <xf numFmtId="1" fontId="0" fillId="0" borderId="37" xfId="0" applyNumberFormat="1" applyBorder="1" applyAlignment="1">
      <alignment/>
    </xf>
    <xf numFmtId="1" fontId="0" fillId="0" borderId="36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36" xfId="0" applyBorder="1" applyAlignment="1">
      <alignment/>
    </xf>
    <xf numFmtId="1" fontId="47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43" xfId="0" applyBorder="1" applyAlignment="1">
      <alignment/>
    </xf>
    <xf numFmtId="1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1" fontId="0" fillId="0" borderId="46" xfId="0" applyNumberFormat="1" applyBorder="1" applyAlignment="1">
      <alignment/>
    </xf>
    <xf numFmtId="9" fontId="0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51" xfId="0" applyNumberFormat="1" applyBorder="1" applyAlignment="1">
      <alignment/>
    </xf>
    <xf numFmtId="0" fontId="2" fillId="0" borderId="52" xfId="0" applyFont="1" applyFill="1" applyBorder="1" applyAlignment="1">
      <alignment wrapText="1"/>
    </xf>
    <xf numFmtId="1" fontId="0" fillId="0" borderId="0" xfId="0" applyNumberFormat="1" applyFill="1" applyAlignment="1">
      <alignment/>
    </xf>
    <xf numFmtId="0" fontId="0" fillId="0" borderId="53" xfId="0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5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9" fontId="0" fillId="0" borderId="0" xfId="0" applyNumberFormat="1" applyBorder="1" applyAlignment="1">
      <alignment/>
    </xf>
    <xf numFmtId="1" fontId="46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6" fillId="33" borderId="0" xfId="0" applyFont="1" applyFill="1" applyAlignment="1">
      <alignment/>
    </xf>
    <xf numFmtId="0" fontId="0" fillId="0" borderId="54" xfId="0" applyBorder="1" applyAlignment="1">
      <alignment/>
    </xf>
    <xf numFmtId="0" fontId="2" fillId="0" borderId="5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46" fillId="0" borderId="39" xfId="0" applyFont="1" applyBorder="1" applyAlignment="1">
      <alignment/>
    </xf>
    <xf numFmtId="1" fontId="46" fillId="0" borderId="0" xfId="0" applyNumberFormat="1" applyFont="1" applyFill="1" applyAlignment="1">
      <alignment/>
    </xf>
    <xf numFmtId="0" fontId="2" fillId="0" borderId="42" xfId="0" applyFont="1" applyBorder="1" applyAlignment="1">
      <alignment wrapText="1"/>
    </xf>
    <xf numFmtId="0" fontId="2" fillId="0" borderId="41" xfId="0" applyFont="1" applyFill="1" applyBorder="1" applyAlignment="1">
      <alignment wrapText="1"/>
    </xf>
    <xf numFmtId="1" fontId="0" fillId="0" borderId="34" xfId="0" applyNumberFormat="1" applyFill="1" applyBorder="1" applyAlignment="1">
      <alignment/>
    </xf>
    <xf numFmtId="1" fontId="0" fillId="0" borderId="53" xfId="0" applyNumberFormat="1" applyBorder="1" applyAlignment="1">
      <alignment/>
    </xf>
    <xf numFmtId="1" fontId="0" fillId="0" borderId="42" xfId="0" applyNumberFormat="1" applyBorder="1" applyAlignment="1">
      <alignment/>
    </xf>
    <xf numFmtId="0" fontId="2" fillId="0" borderId="36" xfId="0" applyFont="1" applyBorder="1" applyAlignment="1">
      <alignment/>
    </xf>
    <xf numFmtId="0" fontId="2" fillId="0" borderId="36" xfId="0" applyFont="1" applyFill="1" applyBorder="1" applyAlignment="1">
      <alignment wrapText="1"/>
    </xf>
    <xf numFmtId="1" fontId="0" fillId="33" borderId="36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0"/>
  <sheetViews>
    <sheetView tabSelected="1" zoomScalePageLayoutView="0" workbookViewId="0" topLeftCell="A4">
      <selection activeCell="T48" sqref="T48"/>
    </sheetView>
  </sheetViews>
  <sheetFormatPr defaultColWidth="9.140625" defaultRowHeight="12.75"/>
  <cols>
    <col min="1" max="1" width="4.421875" style="0" customWidth="1"/>
    <col min="3" max="3" width="10.421875" style="0" customWidth="1"/>
    <col min="9" max="9" width="10.00390625" style="0" customWidth="1"/>
    <col min="14" max="14" width="9.57421875" style="0" bestFit="1" customWidth="1"/>
    <col min="15" max="15" width="10.8515625" style="0" customWidth="1"/>
  </cols>
  <sheetData>
    <row r="3" spans="2:7" ht="12.75">
      <c r="B3" s="172" t="s">
        <v>55</v>
      </c>
      <c r="C3" s="172"/>
      <c r="D3" s="172"/>
      <c r="E3" s="172"/>
      <c r="F3" s="172"/>
      <c r="G3" s="172"/>
    </row>
    <row r="5" spans="2:4" ht="12.75">
      <c r="B5" s="24" t="s">
        <v>11</v>
      </c>
      <c r="C5" s="24"/>
      <c r="D5" s="24"/>
    </row>
    <row r="6" ht="13.5" thickBot="1">
      <c r="B6" s="13" t="s">
        <v>37</v>
      </c>
    </row>
    <row r="7" spans="2:16" ht="51.75" thickBot="1">
      <c r="B7" s="38" t="s">
        <v>23</v>
      </c>
      <c r="C7" s="35" t="s">
        <v>10</v>
      </c>
      <c r="D7" s="35" t="s">
        <v>14</v>
      </c>
      <c r="E7" s="35" t="s">
        <v>15</v>
      </c>
      <c r="F7" s="35" t="s">
        <v>16</v>
      </c>
      <c r="G7" s="35" t="s">
        <v>17</v>
      </c>
      <c r="H7" s="35" t="s">
        <v>12</v>
      </c>
      <c r="I7" s="35" t="s">
        <v>9</v>
      </c>
      <c r="J7" s="35" t="s">
        <v>18</v>
      </c>
      <c r="K7" s="48" t="s">
        <v>28</v>
      </c>
      <c r="L7" s="35" t="s">
        <v>29</v>
      </c>
      <c r="M7" s="35" t="s">
        <v>57</v>
      </c>
      <c r="N7" s="36" t="s">
        <v>7</v>
      </c>
      <c r="O7" s="35" t="s">
        <v>19</v>
      </c>
      <c r="P7" s="37" t="s">
        <v>20</v>
      </c>
    </row>
    <row r="8" spans="2:16" ht="13.5" thickBot="1">
      <c r="B8" s="34"/>
      <c r="C8" s="36">
        <v>31540</v>
      </c>
      <c r="D8" s="36">
        <v>6148</v>
      </c>
      <c r="E8" s="36">
        <v>1583</v>
      </c>
      <c r="F8" s="6">
        <v>2887</v>
      </c>
      <c r="G8" s="36">
        <v>3097</v>
      </c>
      <c r="H8" s="36">
        <v>0.068</v>
      </c>
      <c r="I8" s="36"/>
      <c r="J8" s="36">
        <v>94</v>
      </c>
      <c r="K8" s="36">
        <v>3749</v>
      </c>
      <c r="L8" s="36">
        <v>495</v>
      </c>
      <c r="M8" s="36">
        <v>174</v>
      </c>
      <c r="N8" s="36"/>
      <c r="O8" s="35"/>
      <c r="P8" s="51"/>
    </row>
    <row r="9" spans="2:16" ht="12.75">
      <c r="B9" s="33" t="s">
        <v>0</v>
      </c>
      <c r="C9" s="21">
        <v>31540</v>
      </c>
      <c r="D9" s="21">
        <v>12296</v>
      </c>
      <c r="E9" s="21"/>
      <c r="F9" s="23">
        <v>75062</v>
      </c>
      <c r="G9" s="2">
        <v>55746</v>
      </c>
      <c r="H9" s="2">
        <f>SUM(C9+D9+E9+F9+G9)*0.068</f>
        <v>11875.792000000001</v>
      </c>
      <c r="I9" s="2">
        <f>SUM(C9+D9+E9+F9+G9+H9)</f>
        <v>186519.79200000002</v>
      </c>
      <c r="J9" s="21">
        <v>1692</v>
      </c>
      <c r="K9" s="21">
        <v>26243</v>
      </c>
      <c r="L9" s="21">
        <v>3465</v>
      </c>
      <c r="M9" s="21">
        <v>4698</v>
      </c>
      <c r="N9" s="2">
        <f>SUM(I9:M9)</f>
        <v>222617.79200000002</v>
      </c>
      <c r="O9" s="21">
        <v>10205</v>
      </c>
      <c r="P9" s="47">
        <f>SUM(N9+O9)</f>
        <v>232822.79200000002</v>
      </c>
    </row>
    <row r="10" spans="2:16" ht="12.75">
      <c r="B10" s="31" t="s">
        <v>1</v>
      </c>
      <c r="C10" s="21">
        <v>31540</v>
      </c>
      <c r="D10" s="1">
        <v>18444</v>
      </c>
      <c r="E10" s="1">
        <v>28494</v>
      </c>
      <c r="F10" s="20">
        <v>75062</v>
      </c>
      <c r="G10" s="3">
        <v>71231</v>
      </c>
      <c r="H10" s="3">
        <f>SUM(C10+D10+E10+F10+G10)*0.068</f>
        <v>15284.428000000002</v>
      </c>
      <c r="I10" s="3">
        <f>SUM(C10+D10+E10+F10+G10+H10)</f>
        <v>240055.428</v>
      </c>
      <c r="J10" s="1">
        <v>2162</v>
      </c>
      <c r="K10" s="1">
        <v>22494</v>
      </c>
      <c r="L10" s="1">
        <v>2970</v>
      </c>
      <c r="M10" s="21">
        <v>6786</v>
      </c>
      <c r="N10" s="2">
        <f>SUM(I10:M10)</f>
        <v>274467.428</v>
      </c>
      <c r="O10" s="1">
        <v>38672</v>
      </c>
      <c r="P10" s="32">
        <f>SUM(N10+O10)</f>
        <v>313139.428</v>
      </c>
    </row>
    <row r="11" spans="2:16" ht="12.75">
      <c r="B11" s="31" t="s">
        <v>3</v>
      </c>
      <c r="C11" s="21">
        <v>31540</v>
      </c>
      <c r="D11" s="1">
        <v>30740</v>
      </c>
      <c r="E11" s="1">
        <v>33243</v>
      </c>
      <c r="F11" s="20">
        <v>153011</v>
      </c>
      <c r="G11" s="3">
        <v>164141</v>
      </c>
      <c r="H11" s="3">
        <f>SUM(C11+D11+E11+F11+G11)*0.068</f>
        <v>28061.9</v>
      </c>
      <c r="I11" s="3">
        <f>SUM(C11+D11+E11+F11+G11+H11)</f>
        <v>440736.9</v>
      </c>
      <c r="J11" s="1">
        <v>4982</v>
      </c>
      <c r="K11" s="1">
        <v>41239</v>
      </c>
      <c r="L11" s="1">
        <v>5445</v>
      </c>
      <c r="M11" s="21">
        <v>13746</v>
      </c>
      <c r="N11" s="2">
        <f>SUM(I11:M11)</f>
        <v>506148.9</v>
      </c>
      <c r="O11" s="1">
        <v>55777</v>
      </c>
      <c r="P11" s="32">
        <f>SUM(N11+O11)</f>
        <v>561925.9</v>
      </c>
    </row>
    <row r="12" spans="2:16" ht="12.75">
      <c r="B12" s="31" t="s">
        <v>13</v>
      </c>
      <c r="C12" s="1">
        <v>0</v>
      </c>
      <c r="D12" s="1"/>
      <c r="E12" s="1"/>
      <c r="F12" s="20"/>
      <c r="G12" s="3"/>
      <c r="H12" s="3">
        <f>SUM(C12+D12+E12+F12+G12)*0.068</f>
        <v>0</v>
      </c>
      <c r="I12" s="3">
        <f>SUM(C12+D12+E12+F12+G12+H12)</f>
        <v>0</v>
      </c>
      <c r="J12" s="1"/>
      <c r="K12" s="1"/>
      <c r="L12" s="1"/>
      <c r="M12" s="21"/>
      <c r="N12" s="2">
        <f>SUM(I12:M12)</f>
        <v>0</v>
      </c>
      <c r="O12" s="1"/>
      <c r="P12" s="32">
        <f>SUM(N12+O12)</f>
        <v>0</v>
      </c>
    </row>
    <row r="13" spans="2:17" ht="13.5" thickBot="1">
      <c r="B13" s="39" t="s">
        <v>5</v>
      </c>
      <c r="C13" s="21">
        <v>31540</v>
      </c>
      <c r="D13" s="40">
        <v>18444</v>
      </c>
      <c r="E13" s="40"/>
      <c r="F13" s="41">
        <v>124141</v>
      </c>
      <c r="G13" s="42">
        <v>74328</v>
      </c>
      <c r="H13" s="42">
        <f>SUM(C13+D13+E13+F13+G13)*0.068</f>
        <v>16894.804</v>
      </c>
      <c r="I13" s="42">
        <f>SUM(C13+D13+E13+F13+G13+H13)</f>
        <v>265347.804</v>
      </c>
      <c r="J13" s="40">
        <v>2256</v>
      </c>
      <c r="K13" s="40">
        <v>22494</v>
      </c>
      <c r="L13" s="40">
        <v>2970</v>
      </c>
      <c r="M13" s="157">
        <v>6786</v>
      </c>
      <c r="N13" s="2">
        <f>SUM(I13:M13)</f>
        <v>299853.804</v>
      </c>
      <c r="O13" s="40">
        <v>4394</v>
      </c>
      <c r="P13" s="43">
        <f>SUM(N13+O13)</f>
        <v>304247.804</v>
      </c>
      <c r="Q13" s="14"/>
    </row>
    <row r="14" spans="2:16" ht="13.5" thickBot="1">
      <c r="B14" s="34"/>
      <c r="C14" s="44">
        <f aca="true" t="shared" si="0" ref="C14:O14">SUM(C9:C13)</f>
        <v>126160</v>
      </c>
      <c r="D14" s="44">
        <f t="shared" si="0"/>
        <v>79924</v>
      </c>
      <c r="E14" s="44">
        <f t="shared" si="0"/>
        <v>61737</v>
      </c>
      <c r="F14" s="44">
        <f t="shared" si="0"/>
        <v>427276</v>
      </c>
      <c r="G14" s="44">
        <f t="shared" si="0"/>
        <v>365446</v>
      </c>
      <c r="H14" s="45">
        <f t="shared" si="0"/>
        <v>72116.924</v>
      </c>
      <c r="I14" s="45">
        <f t="shared" si="0"/>
        <v>1132659.924</v>
      </c>
      <c r="J14" s="59">
        <f t="shared" si="0"/>
        <v>11092</v>
      </c>
      <c r="K14" s="129">
        <f>SUM(K9:K13)</f>
        <v>112470</v>
      </c>
      <c r="L14" s="129">
        <f>SUM(L9:L13)</f>
        <v>14850</v>
      </c>
      <c r="M14" s="129">
        <f>SUM(M9:M13)</f>
        <v>32016</v>
      </c>
      <c r="N14" s="85">
        <f>SUM(N9:N13)</f>
        <v>1303087.924</v>
      </c>
      <c r="O14" s="54">
        <f t="shared" si="0"/>
        <v>109048</v>
      </c>
      <c r="P14" s="46">
        <f>SUM(N14:O14)</f>
        <v>1412135.924</v>
      </c>
    </row>
    <row r="15" spans="14:16" ht="12.75">
      <c r="N15">
        <v>12000</v>
      </c>
      <c r="O15" s="15">
        <v>10610</v>
      </c>
      <c r="P15">
        <f>SUM(N15:O15)</f>
        <v>22610</v>
      </c>
    </row>
    <row r="16" spans="4:18" ht="12.75">
      <c r="D16">
        <f>SUM(D14/D8)</f>
        <v>13</v>
      </c>
      <c r="E16">
        <f>SUM(E14/E8)</f>
        <v>39</v>
      </c>
      <c r="F16">
        <f>SUM(F14/F8)</f>
        <v>148</v>
      </c>
      <c r="G16">
        <f>SUM(G14/G8)</f>
        <v>118</v>
      </c>
      <c r="I16">
        <v>1015892</v>
      </c>
      <c r="J16">
        <f>SUM(J14/J8)</f>
        <v>118</v>
      </c>
      <c r="K16">
        <f>SUM(K14/K8)</f>
        <v>30</v>
      </c>
      <c r="L16">
        <f>SUM(L14/L8)</f>
        <v>30</v>
      </c>
      <c r="M16">
        <f>SUM(M14/M8)</f>
        <v>184</v>
      </c>
      <c r="N16" s="19">
        <f>SUM(N14:N15)</f>
        <v>1315087.924</v>
      </c>
      <c r="O16">
        <f>SUM(O14:O15)</f>
        <v>119658</v>
      </c>
      <c r="P16" s="26">
        <f>SUM(P14:P15)</f>
        <v>1434745.924</v>
      </c>
      <c r="R16" s="14"/>
    </row>
    <row r="17" spans="9:14" ht="12.75">
      <c r="I17" s="14">
        <f>SUM(I14-I16)</f>
        <v>116767.92400000012</v>
      </c>
      <c r="N17" s="14"/>
    </row>
    <row r="19" ht="12.75" hidden="1"/>
    <row r="20" spans="2:7" ht="12.75" hidden="1">
      <c r="B20" s="172" t="s">
        <v>56</v>
      </c>
      <c r="C20" s="172"/>
      <c r="D20" s="172"/>
      <c r="E20" s="172"/>
      <c r="F20" s="172"/>
      <c r="G20" s="172"/>
    </row>
    <row r="21" ht="12.75" hidden="1"/>
    <row r="22" spans="2:4" ht="12.75" hidden="1">
      <c r="B22" s="24" t="s">
        <v>11</v>
      </c>
      <c r="C22" s="24"/>
      <c r="D22" s="24"/>
    </row>
    <row r="23" ht="13.5" hidden="1" thickBot="1">
      <c r="B23" s="13"/>
    </row>
    <row r="24" spans="2:16" ht="39" hidden="1" thickBot="1">
      <c r="B24" s="38" t="s">
        <v>23</v>
      </c>
      <c r="C24" s="35" t="s">
        <v>10</v>
      </c>
      <c r="D24" s="35" t="s">
        <v>14</v>
      </c>
      <c r="E24" s="35" t="s">
        <v>15</v>
      </c>
      <c r="F24" s="35" t="s">
        <v>16</v>
      </c>
      <c r="G24" s="35" t="s">
        <v>17</v>
      </c>
      <c r="H24" s="35" t="s">
        <v>12</v>
      </c>
      <c r="I24" s="35" t="s">
        <v>9</v>
      </c>
      <c r="J24" s="35" t="s">
        <v>18</v>
      </c>
      <c r="K24" s="48" t="s">
        <v>28</v>
      </c>
      <c r="L24" s="35" t="s">
        <v>29</v>
      </c>
      <c r="M24" s="35"/>
      <c r="N24" s="36" t="s">
        <v>7</v>
      </c>
      <c r="O24" s="35" t="s">
        <v>19</v>
      </c>
      <c r="P24" s="37" t="s">
        <v>20</v>
      </c>
    </row>
    <row r="25" spans="2:16" ht="13.5" hidden="1" thickBot="1">
      <c r="B25" s="34"/>
      <c r="C25" s="36">
        <v>31540</v>
      </c>
      <c r="D25" s="36">
        <v>6148</v>
      </c>
      <c r="E25" s="36">
        <v>1583</v>
      </c>
      <c r="F25" s="6">
        <v>2887</v>
      </c>
      <c r="G25" s="36">
        <v>3097</v>
      </c>
      <c r="H25" s="36">
        <v>0.068</v>
      </c>
      <c r="I25" s="36"/>
      <c r="J25" s="36">
        <v>94</v>
      </c>
      <c r="K25" s="36">
        <v>3749</v>
      </c>
      <c r="L25" s="36">
        <v>495</v>
      </c>
      <c r="M25" s="36">
        <v>174</v>
      </c>
      <c r="N25" s="36"/>
      <c r="O25" s="35"/>
      <c r="P25" s="51"/>
    </row>
    <row r="26" spans="2:19" ht="12.75" hidden="1">
      <c r="B26" s="33" t="s">
        <v>0</v>
      </c>
      <c r="C26" s="21">
        <v>31540</v>
      </c>
      <c r="D26" s="21"/>
      <c r="E26" s="21"/>
      <c r="F26" s="23"/>
      <c r="G26" s="2"/>
      <c r="H26" s="2">
        <f>SUM(C26+D26+E26+F26+G26)*0.068</f>
        <v>2144.7200000000003</v>
      </c>
      <c r="I26" s="2">
        <f>SUM(C26+D26+E26+F26+G26+H26)</f>
        <v>33684.72</v>
      </c>
      <c r="J26" s="21"/>
      <c r="K26" s="21"/>
      <c r="L26" s="21"/>
      <c r="M26" s="21"/>
      <c r="N26" s="2">
        <f>SUM(I26+J26+K26+L26)</f>
        <v>33684.72</v>
      </c>
      <c r="O26" s="21"/>
      <c r="P26" s="47">
        <f>SUM(N26+O26)</f>
        <v>33684.72</v>
      </c>
      <c r="Q26" s="14">
        <f>SUM(P26-P9)</f>
        <v>-199138.07200000001</v>
      </c>
      <c r="R26" s="146"/>
      <c r="S26" s="11"/>
    </row>
    <row r="27" spans="2:19" ht="12.75" hidden="1">
      <c r="B27" s="31" t="s">
        <v>1</v>
      </c>
      <c r="C27" s="1">
        <v>31540</v>
      </c>
      <c r="D27" s="1"/>
      <c r="E27" s="1"/>
      <c r="F27" s="20"/>
      <c r="G27" s="3"/>
      <c r="H27" s="3">
        <f>SUM(C27+D27+E27+F27+G27)*0.068</f>
        <v>2144.7200000000003</v>
      </c>
      <c r="I27" s="3">
        <f>SUM(C27+D27+E27+F27+G27+H27)</f>
        <v>33684.72</v>
      </c>
      <c r="J27" s="1"/>
      <c r="K27" s="1"/>
      <c r="L27" s="1"/>
      <c r="M27" s="21"/>
      <c r="N27" s="2">
        <f>SUM(I27+J27+K27+L27)</f>
        <v>33684.72</v>
      </c>
      <c r="O27" s="1"/>
      <c r="P27" s="32">
        <f>SUM(N27+O27)</f>
        <v>33684.72</v>
      </c>
      <c r="Q27" s="14">
        <f>SUM(P27-P10)</f>
        <v>-279454.708</v>
      </c>
      <c r="R27" s="146"/>
      <c r="S27" s="11"/>
    </row>
    <row r="28" spans="2:19" ht="12.75" hidden="1">
      <c r="B28" s="31" t="s">
        <v>3</v>
      </c>
      <c r="C28" s="1">
        <v>31540</v>
      </c>
      <c r="D28" s="1"/>
      <c r="E28" s="1"/>
      <c r="F28" s="20"/>
      <c r="G28" s="3"/>
      <c r="H28" s="3">
        <f>SUM(C28+D28+E28+F28+G28)*0.068</f>
        <v>2144.7200000000003</v>
      </c>
      <c r="I28" s="3">
        <f>SUM(C28+D28+E28+F28+G28+H28)</f>
        <v>33684.72</v>
      </c>
      <c r="J28" s="1"/>
      <c r="K28" s="1"/>
      <c r="L28" s="1"/>
      <c r="M28" s="21"/>
      <c r="N28" s="2">
        <f>SUM(I28+J28+K28+L28)</f>
        <v>33684.72</v>
      </c>
      <c r="O28" s="1"/>
      <c r="P28" s="32">
        <f>SUM(N28+O28)</f>
        <v>33684.72</v>
      </c>
      <c r="Q28" s="14">
        <f>SUM(P28-P11)</f>
        <v>-528241.18</v>
      </c>
      <c r="R28" s="146"/>
      <c r="S28" s="11"/>
    </row>
    <row r="29" spans="2:19" ht="12.75" hidden="1">
      <c r="B29" s="31" t="s">
        <v>13</v>
      </c>
      <c r="C29" s="1">
        <v>0</v>
      </c>
      <c r="D29" s="1"/>
      <c r="E29" s="1"/>
      <c r="F29" s="20"/>
      <c r="G29" s="3"/>
      <c r="H29" s="3">
        <f>SUM(C29+D29+E29+F29+G29)*0.068</f>
        <v>0</v>
      </c>
      <c r="I29" s="3">
        <f>SUM(C29+D29+E29+F29+G29+H29)</f>
        <v>0</v>
      </c>
      <c r="J29" s="1"/>
      <c r="K29" s="1"/>
      <c r="L29" s="1"/>
      <c r="M29" s="21"/>
      <c r="N29" s="2">
        <f>SUM(I29+J29+K29+L29)</f>
        <v>0</v>
      </c>
      <c r="O29" s="1"/>
      <c r="P29" s="32">
        <f>SUM(N29+O29)</f>
        <v>0</v>
      </c>
      <c r="Q29">
        <v>0</v>
      </c>
      <c r="R29" s="11"/>
      <c r="S29" s="11"/>
    </row>
    <row r="30" spans="2:19" ht="13.5" hidden="1" thickBot="1">
      <c r="B30" s="39" t="s">
        <v>5</v>
      </c>
      <c r="C30" s="40">
        <v>31540</v>
      </c>
      <c r="D30" s="40"/>
      <c r="E30" s="40"/>
      <c r="F30" s="41"/>
      <c r="G30" s="42"/>
      <c r="H30" s="42">
        <f>SUM(C30+D30+E30+F30+G30)*0.068</f>
        <v>2144.7200000000003</v>
      </c>
      <c r="I30" s="42">
        <f>SUM(C30+D30+E30+F30+G30+H30)</f>
        <v>33684.72</v>
      </c>
      <c r="J30" s="40"/>
      <c r="K30" s="40"/>
      <c r="L30" s="40"/>
      <c r="M30" s="157"/>
      <c r="N30" s="2">
        <f>SUM(I30+J30+K30+L30)</f>
        <v>33684.72</v>
      </c>
      <c r="O30" s="40"/>
      <c r="P30" s="43">
        <f>SUM(N30+O30)</f>
        <v>33684.72</v>
      </c>
      <c r="Q30" s="14">
        <f>SUM(P30-P13)</f>
        <v>-270563.08400000003</v>
      </c>
      <c r="R30" s="146"/>
      <c r="S30" s="11"/>
    </row>
    <row r="31" spans="2:19" ht="13.5" hidden="1" thickBot="1">
      <c r="B31" s="34"/>
      <c r="C31" s="44">
        <f aca="true" t="shared" si="1" ref="C31:O31">SUM(C26:C30)</f>
        <v>126160</v>
      </c>
      <c r="D31" s="44">
        <f t="shared" si="1"/>
        <v>0</v>
      </c>
      <c r="E31" s="44">
        <f t="shared" si="1"/>
        <v>0</v>
      </c>
      <c r="F31" s="44">
        <f t="shared" si="1"/>
        <v>0</v>
      </c>
      <c r="G31" s="44">
        <f t="shared" si="1"/>
        <v>0</v>
      </c>
      <c r="H31" s="45">
        <f t="shared" si="1"/>
        <v>8578.880000000001</v>
      </c>
      <c r="I31" s="45">
        <f t="shared" si="1"/>
        <v>134738.88</v>
      </c>
      <c r="J31" s="59">
        <f t="shared" si="1"/>
        <v>0</v>
      </c>
      <c r="K31" s="130">
        <f>SUM(K26:K30)</f>
        <v>0</v>
      </c>
      <c r="L31" s="129">
        <f>SUM(L26:L30)</f>
        <v>0</v>
      </c>
      <c r="M31" s="129"/>
      <c r="N31" s="85">
        <f t="shared" si="1"/>
        <v>134738.88</v>
      </c>
      <c r="O31" s="54">
        <f t="shared" si="1"/>
        <v>0</v>
      </c>
      <c r="P31" s="90">
        <f>SUM(N31:O31)</f>
        <v>134738.88</v>
      </c>
      <c r="Q31" s="151">
        <f>SUM(Q26:Q30)</f>
        <v>-1277397.0440000002</v>
      </c>
      <c r="R31" s="11"/>
      <c r="S31" s="146"/>
    </row>
    <row r="32" spans="14:19" ht="12.75" hidden="1">
      <c r="N32">
        <v>12000</v>
      </c>
      <c r="O32" s="147"/>
      <c r="P32">
        <f>SUM(N32:O32)</f>
        <v>12000</v>
      </c>
      <c r="R32" s="11"/>
      <c r="S32" s="146"/>
    </row>
    <row r="33" spans="4:19" ht="12.75" hidden="1">
      <c r="D33">
        <f>SUM(D27/D25)</f>
        <v>0</v>
      </c>
      <c r="E33">
        <f>SUM(E31/E25)</f>
        <v>0</v>
      </c>
      <c r="F33">
        <f>SUM(F31/F25)</f>
        <v>0</v>
      </c>
      <c r="G33">
        <f>SUM(G31/G25)</f>
        <v>0</v>
      </c>
      <c r="J33">
        <f>SUM(J31/J25)</f>
        <v>0</v>
      </c>
      <c r="K33">
        <f>SUM(K31/K25)</f>
        <v>0</v>
      </c>
      <c r="N33" s="14">
        <f>SUM(N31:N32)</f>
        <v>146738.88</v>
      </c>
      <c r="O33">
        <f>SUM(O31:O32)</f>
        <v>0</v>
      </c>
      <c r="P33" s="26">
        <f>SUM(P31:P32)</f>
        <v>146738.88</v>
      </c>
      <c r="R33" s="146"/>
      <c r="S33" s="11"/>
    </row>
    <row r="34" ht="12.75" hidden="1"/>
    <row r="35" spans="4:17" ht="12.75" hidden="1">
      <c r="D35">
        <f>SUM(D28/D25)</f>
        <v>0</v>
      </c>
      <c r="Q35" s="148">
        <f>SUM(P33-P16)</f>
        <v>-1288007.0440000002</v>
      </c>
    </row>
    <row r="36" ht="12.75" hidden="1"/>
    <row r="37" ht="12.75" hidden="1">
      <c r="N37" s="19"/>
    </row>
    <row r="38" spans="1:9" ht="12.75" hidden="1">
      <c r="A38" s="124"/>
      <c r="B38" s="124"/>
      <c r="C38" s="124"/>
      <c r="D38" s="153"/>
      <c r="E38" s="153"/>
      <c r="F38" s="153"/>
      <c r="G38" s="153"/>
      <c r="H38" s="124"/>
      <c r="I38" s="124"/>
    </row>
    <row r="39" spans="1:17" ht="12.75" hidden="1">
      <c r="A39" s="124"/>
      <c r="B39" s="124"/>
      <c r="C39" s="125"/>
      <c r="D39" s="125"/>
      <c r="E39" s="125"/>
      <c r="F39" s="125"/>
      <c r="G39" s="125"/>
      <c r="H39" s="125"/>
      <c r="I39" s="124"/>
      <c r="Q39" s="156">
        <v>48542</v>
      </c>
    </row>
    <row r="40" spans="1:9" ht="12.75" hidden="1">
      <c r="A40" s="124"/>
      <c r="B40" s="124"/>
      <c r="C40" s="125"/>
      <c r="D40" s="125"/>
      <c r="E40" s="125"/>
      <c r="F40" s="125"/>
      <c r="G40" s="125"/>
      <c r="H40" s="125"/>
      <c r="I40" s="124"/>
    </row>
    <row r="41" spans="1:9" ht="12.75">
      <c r="A41" s="124"/>
      <c r="B41" s="124"/>
      <c r="C41" s="125"/>
      <c r="D41" s="125"/>
      <c r="E41" s="125"/>
      <c r="F41" s="125"/>
      <c r="G41" s="125"/>
      <c r="H41" s="125"/>
      <c r="I41" s="124"/>
    </row>
    <row r="42" spans="1:9" ht="12.75">
      <c r="A42" s="124"/>
      <c r="B42" s="124"/>
      <c r="C42" s="125"/>
      <c r="D42" s="125"/>
      <c r="E42" s="125"/>
      <c r="F42" s="125"/>
      <c r="G42" s="125"/>
      <c r="H42" s="125"/>
      <c r="I42" s="124"/>
    </row>
    <row r="43" spans="1:9" ht="12.75">
      <c r="A43" s="124"/>
      <c r="B43" s="124"/>
      <c r="C43" s="125"/>
      <c r="D43" s="125"/>
      <c r="E43" s="125"/>
      <c r="F43" s="125"/>
      <c r="G43" s="125"/>
      <c r="H43" s="125"/>
      <c r="I43" s="124"/>
    </row>
    <row r="44" spans="1:7" ht="12.75">
      <c r="A44" s="124"/>
      <c r="B44" s="172" t="s">
        <v>62</v>
      </c>
      <c r="C44" s="172"/>
      <c r="D44" s="172"/>
      <c r="E44" s="172"/>
      <c r="F44" s="172"/>
      <c r="G44" s="172"/>
    </row>
    <row r="45" ht="12.75">
      <c r="A45" s="124"/>
    </row>
    <row r="46" spans="2:4" ht="12.75">
      <c r="B46" s="24" t="s">
        <v>11</v>
      </c>
      <c r="C46" s="24"/>
      <c r="D46" s="24"/>
    </row>
    <row r="47" ht="13.5" thickBot="1">
      <c r="B47" s="13" t="s">
        <v>37</v>
      </c>
    </row>
    <row r="48" spans="2:16" ht="51.75" thickBot="1">
      <c r="B48" s="38" t="s">
        <v>23</v>
      </c>
      <c r="C48" s="35" t="s">
        <v>10</v>
      </c>
      <c r="D48" s="35" t="s">
        <v>14</v>
      </c>
      <c r="E48" s="35" t="s">
        <v>15</v>
      </c>
      <c r="F48" s="35" t="s">
        <v>16</v>
      </c>
      <c r="G48" s="35" t="s">
        <v>17</v>
      </c>
      <c r="H48" s="35" t="s">
        <v>12</v>
      </c>
      <c r="I48" s="35" t="s">
        <v>9</v>
      </c>
      <c r="J48" s="35" t="s">
        <v>18</v>
      </c>
      <c r="K48" s="48" t="s">
        <v>28</v>
      </c>
      <c r="L48" s="35" t="s">
        <v>29</v>
      </c>
      <c r="M48" s="35" t="s">
        <v>57</v>
      </c>
      <c r="N48" s="36" t="s">
        <v>7</v>
      </c>
      <c r="O48" s="35" t="s">
        <v>19</v>
      </c>
      <c r="P48" s="37" t="s">
        <v>20</v>
      </c>
    </row>
    <row r="49" spans="2:16" ht="13.5" thickBot="1">
      <c r="B49" s="34"/>
      <c r="C49" s="36">
        <v>31540</v>
      </c>
      <c r="D49" s="36">
        <v>6148</v>
      </c>
      <c r="E49" s="36">
        <v>1583</v>
      </c>
      <c r="F49" s="6">
        <v>2887</v>
      </c>
      <c r="G49" s="36">
        <v>3097</v>
      </c>
      <c r="H49" s="36">
        <v>0.068</v>
      </c>
      <c r="I49" s="36"/>
      <c r="J49" s="36">
        <v>94</v>
      </c>
      <c r="K49" s="36">
        <v>3749</v>
      </c>
      <c r="L49" s="36">
        <v>495</v>
      </c>
      <c r="M49" s="36">
        <v>174</v>
      </c>
      <c r="N49" s="36"/>
      <c r="O49" s="35"/>
      <c r="P49" s="51"/>
    </row>
    <row r="50" spans="2:16" ht="12.75">
      <c r="B50" s="33" t="s">
        <v>0</v>
      </c>
      <c r="C50" s="21">
        <v>31540</v>
      </c>
      <c r="D50" s="21">
        <v>12296</v>
      </c>
      <c r="E50" s="21"/>
      <c r="F50" s="23">
        <v>95271</v>
      </c>
      <c r="G50" s="2">
        <v>46455</v>
      </c>
      <c r="H50" s="2">
        <f>SUM(C50+D50+E50+F50+G50)*0.068</f>
        <v>12618.216</v>
      </c>
      <c r="I50" s="2">
        <f>SUM(C50+D50+E50+F50+G50+H50)</f>
        <v>198180.21600000001</v>
      </c>
      <c r="J50" s="21">
        <v>1410</v>
      </c>
      <c r="K50" s="21">
        <v>18745</v>
      </c>
      <c r="L50" s="21">
        <v>3465</v>
      </c>
      <c r="M50" s="21">
        <v>4872</v>
      </c>
      <c r="N50" s="2">
        <f>SUM(I50:M50)</f>
        <v>226672.21600000001</v>
      </c>
      <c r="O50" s="21">
        <v>10205</v>
      </c>
      <c r="P50" s="47">
        <f>SUM(N50+O50)</f>
        <v>236877.21600000001</v>
      </c>
    </row>
    <row r="51" spans="2:16" ht="12.75">
      <c r="B51" s="31" t="s">
        <v>1</v>
      </c>
      <c r="C51" s="21">
        <v>31540</v>
      </c>
      <c r="D51" s="1">
        <v>18444</v>
      </c>
      <c r="E51" s="1">
        <v>25328</v>
      </c>
      <c r="F51" s="20">
        <v>63514</v>
      </c>
      <c r="G51" s="3">
        <v>86716</v>
      </c>
      <c r="H51" s="3">
        <f>SUM(C51+D51+E51+F51+G51)*0.068</f>
        <v>15336.856000000002</v>
      </c>
      <c r="I51" s="3">
        <f>SUM(C51+D51+E51+F51+G51+H51)</f>
        <v>240878.856</v>
      </c>
      <c r="J51" s="1">
        <v>2632</v>
      </c>
      <c r="K51" s="1">
        <v>33741</v>
      </c>
      <c r="L51" s="1">
        <v>2970</v>
      </c>
      <c r="M51" s="21">
        <v>6612</v>
      </c>
      <c r="N51" s="2">
        <f>SUM(I51:M51)</f>
        <v>286833.856</v>
      </c>
      <c r="O51" s="1">
        <v>38672</v>
      </c>
      <c r="P51" s="32">
        <f>SUM(N51+O51)</f>
        <v>325505.856</v>
      </c>
    </row>
    <row r="52" spans="2:16" ht="12.75">
      <c r="B52" s="31" t="s">
        <v>3</v>
      </c>
      <c r="C52" s="21">
        <v>31540</v>
      </c>
      <c r="D52" s="1">
        <v>36888</v>
      </c>
      <c r="E52" s="1">
        <v>30077</v>
      </c>
      <c r="F52" s="20">
        <v>196316</v>
      </c>
      <c r="G52" s="3">
        <v>195111</v>
      </c>
      <c r="H52" s="3">
        <f>SUM(C52+D52+E52+F52+G52)*0.068</f>
        <v>33315.376000000004</v>
      </c>
      <c r="I52" s="3">
        <f>SUM(C52+D52+E52+F52+G52+H52)</f>
        <v>523247.376</v>
      </c>
      <c r="J52" s="1">
        <v>5922</v>
      </c>
      <c r="K52" s="1">
        <v>29992</v>
      </c>
      <c r="L52" s="1">
        <v>5445</v>
      </c>
      <c r="M52" s="21">
        <v>18270</v>
      </c>
      <c r="N52" s="2">
        <f>SUM(I52:M52)</f>
        <v>582876.3759999999</v>
      </c>
      <c r="O52" s="1">
        <v>55777</v>
      </c>
      <c r="P52" s="32">
        <f>SUM(N52+O52)</f>
        <v>638653.3759999999</v>
      </c>
    </row>
    <row r="53" spans="2:16" ht="12.75">
      <c r="B53" s="31" t="s">
        <v>13</v>
      </c>
      <c r="C53" s="1">
        <v>0</v>
      </c>
      <c r="D53" s="1"/>
      <c r="E53" s="1"/>
      <c r="F53" s="20"/>
      <c r="G53" s="3"/>
      <c r="H53" s="3">
        <f>SUM(C53+D53+E53+F53+G53)*0.068</f>
        <v>0</v>
      </c>
      <c r="I53" s="3">
        <f>SUM(C53+D53+E53+F53+G53+H53)</f>
        <v>0</v>
      </c>
      <c r="J53" s="1"/>
      <c r="K53" s="1"/>
      <c r="L53" s="1"/>
      <c r="M53" s="21"/>
      <c r="N53" s="2">
        <f>SUM(I53:M53)</f>
        <v>0</v>
      </c>
      <c r="O53" s="1"/>
      <c r="P53" s="32">
        <f>SUM(N53+O53)</f>
        <v>0</v>
      </c>
    </row>
    <row r="54" spans="2:16" ht="13.5" thickBot="1">
      <c r="B54" s="39" t="s">
        <v>5</v>
      </c>
      <c r="C54" s="21">
        <v>31540</v>
      </c>
      <c r="D54" s="40">
        <v>18444</v>
      </c>
      <c r="E54" s="40"/>
      <c r="F54" s="41">
        <v>135689</v>
      </c>
      <c r="G54" s="42">
        <v>83619</v>
      </c>
      <c r="H54" s="42">
        <f>SUM(C54+D54+E54+F54+G54)*0.068</f>
        <v>18311.856</v>
      </c>
      <c r="I54" s="42">
        <f>SUM(C54+D54+E54+F54+G54+H54)</f>
        <v>287603.856</v>
      </c>
      <c r="J54" s="40">
        <v>2538</v>
      </c>
      <c r="K54" s="40">
        <v>29992</v>
      </c>
      <c r="L54" s="40">
        <v>2970</v>
      </c>
      <c r="M54" s="157">
        <v>7656</v>
      </c>
      <c r="N54" s="2">
        <f>SUM(I54:M54)</f>
        <v>330759.856</v>
      </c>
      <c r="O54" s="40">
        <v>4394</v>
      </c>
      <c r="P54" s="43">
        <f>SUM(N54+O54)</f>
        <v>335153.856</v>
      </c>
    </row>
    <row r="55" spans="2:16" ht="13.5" thickBot="1">
      <c r="B55" s="34"/>
      <c r="C55" s="44">
        <f aca="true" t="shared" si="2" ref="C55:J55">SUM(C50:C54)</f>
        <v>126160</v>
      </c>
      <c r="D55" s="44">
        <f t="shared" si="2"/>
        <v>86072</v>
      </c>
      <c r="E55" s="44">
        <f t="shared" si="2"/>
        <v>55405</v>
      </c>
      <c r="F55" s="44">
        <f t="shared" si="2"/>
        <v>490790</v>
      </c>
      <c r="G55" s="44">
        <f t="shared" si="2"/>
        <v>411901</v>
      </c>
      <c r="H55" s="45">
        <f t="shared" si="2"/>
        <v>79582.304</v>
      </c>
      <c r="I55" s="45">
        <f t="shared" si="2"/>
        <v>1249910.304</v>
      </c>
      <c r="J55" s="59">
        <f t="shared" si="2"/>
        <v>12502</v>
      </c>
      <c r="K55" s="129">
        <f>SUM(K50:K54)</f>
        <v>112470</v>
      </c>
      <c r="L55" s="129">
        <f>SUM(L50:L54)</f>
        <v>14850</v>
      </c>
      <c r="M55" s="129">
        <f>SUM(M50:M54)</f>
        <v>37410</v>
      </c>
      <c r="N55" s="85">
        <f>SUM(N50:N54)</f>
        <v>1427142.304</v>
      </c>
      <c r="O55" s="54">
        <f>SUM(O50:O54)</f>
        <v>109048</v>
      </c>
      <c r="P55" s="46">
        <f>SUM(N55:O55)</f>
        <v>1536190.304</v>
      </c>
    </row>
    <row r="56" spans="14:16" ht="12.75">
      <c r="N56">
        <v>12000</v>
      </c>
      <c r="O56" s="15">
        <v>10610</v>
      </c>
      <c r="P56">
        <f>SUM(N56:O56)</f>
        <v>22610</v>
      </c>
    </row>
    <row r="57" spans="4:16" ht="12.75">
      <c r="D57">
        <f>SUM(D55/D49)</f>
        <v>14</v>
      </c>
      <c r="E57">
        <f>SUM(E55/E49)</f>
        <v>35</v>
      </c>
      <c r="F57">
        <f>SUM(F55/F49)</f>
        <v>170</v>
      </c>
      <c r="G57">
        <f>SUM(G55/G49)</f>
        <v>133</v>
      </c>
      <c r="I57">
        <v>1015892</v>
      </c>
      <c r="J57">
        <f>SUM(J55/J49)</f>
        <v>133</v>
      </c>
      <c r="K57">
        <f>SUM(K55/K49)</f>
        <v>30</v>
      </c>
      <c r="L57">
        <f>SUM(L55/L49)</f>
        <v>30</v>
      </c>
      <c r="M57" s="14">
        <f>SUM(M55/M49)</f>
        <v>215</v>
      </c>
      <c r="N57" s="19">
        <f>SUM(N55:N56)</f>
        <v>1439142.304</v>
      </c>
      <c r="O57">
        <f>SUM(O55:O56)</f>
        <v>119658</v>
      </c>
      <c r="P57" s="26">
        <f>SUM(P55:P56)</f>
        <v>1558800.304</v>
      </c>
    </row>
    <row r="58" spans="9:14" ht="12.75">
      <c r="I58" s="14">
        <f>SUM(I55-I57)</f>
        <v>234018.304</v>
      </c>
      <c r="N58" s="14"/>
    </row>
    <row r="59" ht="13.5" thickBot="1"/>
    <row r="60" ht="13.5" thickBot="1">
      <c r="P60" s="170">
        <f>SUM(P57-P16)</f>
        <v>124054.37999999989</v>
      </c>
    </row>
  </sheetData>
  <sheetProtection/>
  <mergeCells count="3">
    <mergeCell ref="B3:G3"/>
    <mergeCell ref="B20:G20"/>
    <mergeCell ref="B44:G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68"/>
  <sheetViews>
    <sheetView zoomScale="80" zoomScaleNormal="80" zoomScalePageLayoutView="0" workbookViewId="0" topLeftCell="A1">
      <selection activeCell="AC12" sqref="AC12"/>
    </sheetView>
  </sheetViews>
  <sheetFormatPr defaultColWidth="9.140625" defaultRowHeight="12.75"/>
  <cols>
    <col min="1" max="1" width="3.140625" style="0" customWidth="1"/>
    <col min="3" max="3" width="10.8515625" style="0" customWidth="1"/>
    <col min="8" max="8" width="11.421875" style="0" customWidth="1"/>
    <col min="9" max="9" width="7.7109375" style="0" customWidth="1"/>
    <col min="10" max="10" width="8.8515625" style="0" customWidth="1"/>
    <col min="23" max="23" width="10.57421875" style="0" bestFit="1" customWidth="1"/>
    <col min="25" max="25" width="10.00390625" style="0" customWidth="1"/>
    <col min="26" max="26" width="10.140625" style="0" customWidth="1"/>
    <col min="28" max="28" width="12.140625" style="0" customWidth="1"/>
    <col min="29" max="29" width="9.7109375" style="0" customWidth="1"/>
  </cols>
  <sheetData>
    <row r="3" spans="2:13" ht="12.75">
      <c r="B3" s="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5" spans="2:27" ht="12.75">
      <c r="B5" s="172" t="s">
        <v>63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</row>
    <row r="6" spans="2:27" ht="12.75">
      <c r="B6" s="173" t="s">
        <v>6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</row>
    <row r="7" spans="2:13" ht="12.75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2:13" ht="12.75">
      <c r="B8" s="7" t="s">
        <v>39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3:27" ht="12.75">
      <c r="C9" s="17"/>
      <c r="D9" s="17"/>
      <c r="E9" s="17"/>
      <c r="F9" s="17"/>
      <c r="G9" s="8"/>
      <c r="H9" s="17"/>
      <c r="I9" s="17"/>
      <c r="J9" s="17"/>
      <c r="K9" s="17"/>
      <c r="L9" s="17"/>
      <c r="M9" s="16"/>
      <c r="N9" s="16"/>
      <c r="O9" s="17"/>
      <c r="P9" s="17"/>
      <c r="Q9" s="17"/>
      <c r="R9" s="17"/>
      <c r="S9" s="17"/>
      <c r="T9" s="17"/>
      <c r="U9" s="17"/>
      <c r="V9" s="17"/>
      <c r="W9" s="17"/>
      <c r="AA9" s="17"/>
    </row>
    <row r="10" spans="3:26" ht="13.5" thickBot="1">
      <c r="C10" s="18"/>
      <c r="D10" s="18"/>
      <c r="E10" s="18"/>
      <c r="F10" s="18"/>
      <c r="G10" s="13"/>
      <c r="H10" s="18"/>
      <c r="I10" s="18"/>
      <c r="J10" s="18"/>
      <c r="K10" s="18"/>
      <c r="L10" s="18"/>
      <c r="M10" s="18"/>
      <c r="N10" s="18"/>
      <c r="O10" s="16"/>
      <c r="P10" s="18"/>
      <c r="Q10" s="18"/>
      <c r="R10" s="18"/>
      <c r="S10" s="18"/>
      <c r="T10" s="18"/>
      <c r="U10" s="18"/>
      <c r="V10" s="18"/>
      <c r="W10" s="16"/>
      <c r="X10" s="13"/>
      <c r="Y10" s="13"/>
      <c r="Z10" s="13"/>
    </row>
    <row r="11" spans="2:27" ht="39" thickBot="1">
      <c r="B11" s="4" t="s">
        <v>24</v>
      </c>
      <c r="C11" s="6" t="s">
        <v>25</v>
      </c>
      <c r="D11" s="6" t="s">
        <v>26</v>
      </c>
      <c r="E11" s="6"/>
      <c r="F11" s="6" t="s">
        <v>27</v>
      </c>
      <c r="G11" s="6" t="s">
        <v>12</v>
      </c>
      <c r="H11" s="36" t="s">
        <v>9</v>
      </c>
      <c r="I11" s="6" t="s">
        <v>28</v>
      </c>
      <c r="J11" s="36" t="s">
        <v>29</v>
      </c>
      <c r="K11" s="6" t="s">
        <v>30</v>
      </c>
      <c r="L11" s="36" t="s">
        <v>31</v>
      </c>
      <c r="M11" s="6" t="s">
        <v>32</v>
      </c>
      <c r="N11" s="36" t="s">
        <v>33</v>
      </c>
      <c r="O11" s="6" t="s">
        <v>34</v>
      </c>
      <c r="P11" s="36" t="s">
        <v>35</v>
      </c>
      <c r="Q11" s="6" t="s">
        <v>36</v>
      </c>
      <c r="R11" s="86" t="s">
        <v>12</v>
      </c>
      <c r="S11" s="4" t="s">
        <v>40</v>
      </c>
      <c r="T11" s="93" t="s">
        <v>49</v>
      </c>
      <c r="U11" s="126" t="s">
        <v>51</v>
      </c>
      <c r="V11" s="126"/>
      <c r="W11" s="91" t="s">
        <v>8</v>
      </c>
      <c r="X11" s="6" t="s">
        <v>21</v>
      </c>
      <c r="Y11" s="122" t="s">
        <v>58</v>
      </c>
      <c r="Z11" s="122" t="s">
        <v>59</v>
      </c>
      <c r="AA11" s="57" t="s">
        <v>22</v>
      </c>
    </row>
    <row r="12" spans="2:27" ht="13.5" thickBot="1">
      <c r="B12" s="73"/>
      <c r="C12" s="74">
        <v>50630</v>
      </c>
      <c r="D12" s="74">
        <v>10774</v>
      </c>
      <c r="E12" s="74"/>
      <c r="F12" s="74">
        <v>2123</v>
      </c>
      <c r="G12" s="53">
        <v>0.068</v>
      </c>
      <c r="H12" s="75"/>
      <c r="I12" s="55">
        <v>3749</v>
      </c>
      <c r="J12" s="36">
        <v>495</v>
      </c>
      <c r="K12" s="36">
        <v>94</v>
      </c>
      <c r="L12" s="36">
        <v>25</v>
      </c>
      <c r="M12" s="81">
        <v>733</v>
      </c>
      <c r="N12" s="55">
        <v>2371</v>
      </c>
      <c r="O12" s="36">
        <v>927</v>
      </c>
      <c r="P12" s="36">
        <v>2562</v>
      </c>
      <c r="Q12" s="36">
        <v>1877</v>
      </c>
      <c r="R12" s="81">
        <v>0.068</v>
      </c>
      <c r="S12" s="95">
        <v>1900</v>
      </c>
      <c r="T12" s="81">
        <v>30</v>
      </c>
      <c r="U12" s="145">
        <v>15</v>
      </c>
      <c r="V12" s="169"/>
      <c r="W12" s="54"/>
      <c r="X12" s="44"/>
      <c r="Y12" s="59"/>
      <c r="Z12" s="59"/>
      <c r="AA12" s="50"/>
    </row>
    <row r="13" spans="2:31" ht="12.75">
      <c r="B13" s="29" t="s">
        <v>0</v>
      </c>
      <c r="C13" s="149">
        <v>50630</v>
      </c>
      <c r="D13" s="158">
        <v>86192</v>
      </c>
      <c r="E13" s="23">
        <f>SUM(F13/F12)</f>
        <v>162</v>
      </c>
      <c r="F13" s="23">
        <v>343926</v>
      </c>
      <c r="G13" s="2">
        <f aca="true" t="shared" si="0" ref="G13:G18">SUM(C13+D13+F13)*0.068</f>
        <v>32690.864</v>
      </c>
      <c r="H13" s="28">
        <f aca="true" t="shared" si="1" ref="H13:H18">SUM(C13+D13+F13+G13)</f>
        <v>513438.864</v>
      </c>
      <c r="I13" s="76"/>
      <c r="J13" s="77">
        <v>8910</v>
      </c>
      <c r="K13" s="21">
        <v>6768</v>
      </c>
      <c r="L13" s="21">
        <v>4050</v>
      </c>
      <c r="M13" s="78"/>
      <c r="N13" s="64">
        <v>7113</v>
      </c>
      <c r="O13" s="30">
        <v>67671</v>
      </c>
      <c r="P13" s="79">
        <v>2562</v>
      </c>
      <c r="Q13" s="79">
        <v>20647</v>
      </c>
      <c r="R13" s="87">
        <f aca="true" t="shared" si="2" ref="R13:R18">SUM(N13:Q13)*0.068</f>
        <v>6663.524</v>
      </c>
      <c r="S13" s="94">
        <v>1900</v>
      </c>
      <c r="T13" s="87">
        <v>4860</v>
      </c>
      <c r="U13" s="2"/>
      <c r="V13" s="80"/>
      <c r="W13" s="80">
        <f aca="true" t="shared" si="3" ref="W13:W18">SUM(H13+I13+J13+K13+L13+M13+N13+O13+P13+Q13+R13+S13+T13)</f>
        <v>644583.388</v>
      </c>
      <c r="X13" s="21">
        <v>141228</v>
      </c>
      <c r="Y13" s="78">
        <v>0</v>
      </c>
      <c r="Z13" s="78">
        <v>2888</v>
      </c>
      <c r="AA13" s="47">
        <f aca="true" t="shared" si="4" ref="AA13:AA19">SUM(W13:Z13)</f>
        <v>788699.388</v>
      </c>
      <c r="AB13" s="146"/>
      <c r="AC13" s="121"/>
      <c r="AE13" s="14"/>
    </row>
    <row r="14" spans="2:31" ht="12.75">
      <c r="B14" s="27" t="s">
        <v>1</v>
      </c>
      <c r="C14" s="150">
        <v>50630</v>
      </c>
      <c r="D14" s="20">
        <v>64644</v>
      </c>
      <c r="E14" s="23">
        <f>SUM(F14/F12)</f>
        <v>104</v>
      </c>
      <c r="F14" s="20">
        <v>220792</v>
      </c>
      <c r="G14" s="3">
        <f t="shared" si="0"/>
        <v>22852.488</v>
      </c>
      <c r="H14" s="28">
        <f t="shared" si="1"/>
        <v>358918.488</v>
      </c>
      <c r="I14" s="22"/>
      <c r="J14" s="1">
        <v>6435</v>
      </c>
      <c r="K14" s="1">
        <v>4512</v>
      </c>
      <c r="L14" s="1">
        <v>2600</v>
      </c>
      <c r="M14" s="60"/>
      <c r="N14" s="62">
        <v>4742</v>
      </c>
      <c r="O14" s="25">
        <v>44496</v>
      </c>
      <c r="P14" s="63"/>
      <c r="Q14" s="63"/>
      <c r="R14" s="88">
        <f t="shared" si="2"/>
        <v>3348.184</v>
      </c>
      <c r="S14" s="92">
        <v>1900</v>
      </c>
      <c r="T14" s="88">
        <v>3120</v>
      </c>
      <c r="U14" s="3"/>
      <c r="V14" s="80"/>
      <c r="W14" s="80">
        <f t="shared" si="3"/>
        <v>430071.672</v>
      </c>
      <c r="X14" s="1">
        <v>55383</v>
      </c>
      <c r="Y14" s="60">
        <v>1391</v>
      </c>
      <c r="Z14" s="60">
        <v>2152</v>
      </c>
      <c r="AA14" s="47">
        <f t="shared" si="4"/>
        <v>488997.672</v>
      </c>
      <c r="AB14" s="146"/>
      <c r="AC14" s="121"/>
      <c r="AE14" s="14"/>
    </row>
    <row r="15" spans="1:31" ht="12.75">
      <c r="A15" s="11"/>
      <c r="B15" s="27" t="s">
        <v>2</v>
      </c>
      <c r="C15" s="150">
        <v>50630</v>
      </c>
      <c r="D15" s="113">
        <v>43096</v>
      </c>
      <c r="E15" s="114">
        <f>SUM(F15/F12)</f>
        <v>69</v>
      </c>
      <c r="F15" s="113">
        <v>146487</v>
      </c>
      <c r="G15" s="9">
        <f t="shared" si="0"/>
        <v>16334.484</v>
      </c>
      <c r="H15" s="115">
        <f t="shared" si="1"/>
        <v>256547.484</v>
      </c>
      <c r="I15" s="116"/>
      <c r="J15" s="10">
        <v>2970</v>
      </c>
      <c r="K15" s="10">
        <v>9024</v>
      </c>
      <c r="L15" s="10">
        <v>1725</v>
      </c>
      <c r="M15" s="117"/>
      <c r="N15" s="118">
        <v>4742</v>
      </c>
      <c r="O15" s="83">
        <v>46350</v>
      </c>
      <c r="P15" s="84">
        <v>2562</v>
      </c>
      <c r="Q15" s="84">
        <v>50679</v>
      </c>
      <c r="R15" s="119">
        <f t="shared" si="2"/>
        <v>7094.644</v>
      </c>
      <c r="S15" s="120">
        <v>1900</v>
      </c>
      <c r="T15" s="119">
        <v>2070</v>
      </c>
      <c r="U15" s="9"/>
      <c r="V15" s="165"/>
      <c r="W15" s="80">
        <f t="shared" si="3"/>
        <v>385664.128</v>
      </c>
      <c r="X15" s="10">
        <v>44327</v>
      </c>
      <c r="Y15" s="117">
        <v>0</v>
      </c>
      <c r="Z15" s="117">
        <v>814</v>
      </c>
      <c r="AA15" s="47">
        <f t="shared" si="4"/>
        <v>430805.128</v>
      </c>
      <c r="AB15" s="146"/>
      <c r="AC15" s="121"/>
      <c r="AE15" s="14"/>
    </row>
    <row r="16" spans="2:31" ht="12.75">
      <c r="B16" s="27" t="s">
        <v>3</v>
      </c>
      <c r="C16" s="150">
        <v>50630</v>
      </c>
      <c r="D16" s="20">
        <v>129288</v>
      </c>
      <c r="E16" s="23">
        <f>SUM(F16/F12)</f>
        <v>227</v>
      </c>
      <c r="F16" s="20">
        <v>481921</v>
      </c>
      <c r="G16" s="3">
        <f t="shared" si="0"/>
        <v>45005.052</v>
      </c>
      <c r="H16" s="28">
        <f t="shared" si="1"/>
        <v>706844.052</v>
      </c>
      <c r="I16" s="22">
        <v>52486</v>
      </c>
      <c r="J16" s="1">
        <v>6930</v>
      </c>
      <c r="K16" s="1">
        <v>11844</v>
      </c>
      <c r="L16" s="1">
        <v>5675</v>
      </c>
      <c r="M16" s="60">
        <v>5131</v>
      </c>
      <c r="N16" s="62">
        <v>9484</v>
      </c>
      <c r="O16" s="25">
        <v>76941</v>
      </c>
      <c r="P16" s="63">
        <v>2562</v>
      </c>
      <c r="Q16" s="63">
        <v>30032</v>
      </c>
      <c r="R16" s="88">
        <f t="shared" si="2"/>
        <v>8093.292</v>
      </c>
      <c r="S16" s="92">
        <v>1900</v>
      </c>
      <c r="T16" s="88">
        <v>6810</v>
      </c>
      <c r="U16" s="3">
        <v>195</v>
      </c>
      <c r="V16" s="80"/>
      <c r="W16" s="80">
        <f>SUM(H16+I16+J16+K16+L16+M16+N16+O16+P16+Q16+R16+S16+T16+U16)</f>
        <v>924927.344</v>
      </c>
      <c r="X16" s="1">
        <v>145835</v>
      </c>
      <c r="Y16" s="60">
        <v>0</v>
      </c>
      <c r="Z16" s="60">
        <v>6765</v>
      </c>
      <c r="AA16" s="47">
        <f t="shared" si="4"/>
        <v>1077527.344</v>
      </c>
      <c r="AB16" s="146"/>
      <c r="AC16" s="121"/>
      <c r="AE16" s="14"/>
    </row>
    <row r="17" spans="2:31" ht="12.75">
      <c r="B17" s="27" t="s">
        <v>4</v>
      </c>
      <c r="C17" s="150">
        <v>50630</v>
      </c>
      <c r="D17" s="20">
        <v>64644</v>
      </c>
      <c r="E17" s="23">
        <f>SUM(F17/F12)</f>
        <v>94</v>
      </c>
      <c r="F17" s="20">
        <v>199562</v>
      </c>
      <c r="G17" s="3">
        <f t="shared" si="0"/>
        <v>21408.848</v>
      </c>
      <c r="H17" s="28">
        <f t="shared" si="1"/>
        <v>336244.848</v>
      </c>
      <c r="I17" s="22">
        <v>41239</v>
      </c>
      <c r="J17" s="1">
        <v>5445</v>
      </c>
      <c r="K17" s="1">
        <v>4324</v>
      </c>
      <c r="L17" s="1">
        <v>2350</v>
      </c>
      <c r="M17" s="60"/>
      <c r="N17" s="62">
        <v>2371</v>
      </c>
      <c r="O17" s="25">
        <v>23175</v>
      </c>
      <c r="P17" s="63"/>
      <c r="Q17" s="63"/>
      <c r="R17" s="88">
        <f t="shared" si="2"/>
        <v>1737.1280000000002</v>
      </c>
      <c r="S17" s="92">
        <v>1900</v>
      </c>
      <c r="T17" s="88">
        <v>2820</v>
      </c>
      <c r="U17" s="3"/>
      <c r="V17" s="80"/>
      <c r="W17" s="80">
        <f t="shared" si="3"/>
        <v>421605.976</v>
      </c>
      <c r="X17" s="1">
        <v>63195</v>
      </c>
      <c r="Y17" s="60">
        <v>0</v>
      </c>
      <c r="Z17" s="60">
        <v>1624</v>
      </c>
      <c r="AA17" s="47">
        <f t="shared" si="4"/>
        <v>486424.976</v>
      </c>
      <c r="AB17" s="146"/>
      <c r="AC17" s="121"/>
      <c r="AE17" s="14"/>
    </row>
    <row r="18" spans="2:31" ht="13.5" thickBot="1">
      <c r="B18" s="65" t="s">
        <v>5</v>
      </c>
      <c r="C18" s="74">
        <v>50630</v>
      </c>
      <c r="D18" s="158">
        <v>75418</v>
      </c>
      <c r="E18" s="23">
        <f>SUM(F18/F12)</f>
        <v>110</v>
      </c>
      <c r="F18" s="41">
        <v>233530</v>
      </c>
      <c r="G18" s="42">
        <f t="shared" si="0"/>
        <v>24451.304</v>
      </c>
      <c r="H18" s="28">
        <f t="shared" si="1"/>
        <v>384029.304</v>
      </c>
      <c r="I18" s="66"/>
      <c r="J18" s="40">
        <v>3960</v>
      </c>
      <c r="K18" s="40">
        <v>6674</v>
      </c>
      <c r="L18" s="40">
        <v>2750</v>
      </c>
      <c r="M18" s="67"/>
      <c r="N18" s="68">
        <v>11855</v>
      </c>
      <c r="O18" s="61">
        <v>98262</v>
      </c>
      <c r="P18" s="69"/>
      <c r="Q18" s="69"/>
      <c r="R18" s="89">
        <f t="shared" si="2"/>
        <v>7487.956</v>
      </c>
      <c r="S18" s="96">
        <v>1900</v>
      </c>
      <c r="T18" s="89">
        <v>3300</v>
      </c>
      <c r="U18" s="42"/>
      <c r="V18" s="166"/>
      <c r="W18" s="80">
        <f t="shared" si="3"/>
        <v>520218.26</v>
      </c>
      <c r="X18" s="40">
        <v>88101</v>
      </c>
      <c r="Y18" s="67">
        <v>158</v>
      </c>
      <c r="Z18" s="67">
        <v>2241</v>
      </c>
      <c r="AA18" s="47">
        <f t="shared" si="4"/>
        <v>610718.26</v>
      </c>
      <c r="AB18" s="146"/>
      <c r="AC18" s="121"/>
      <c r="AE18" s="14"/>
    </row>
    <row r="19" spans="2:31" ht="13.5" thickBot="1">
      <c r="B19" s="70" t="s">
        <v>38</v>
      </c>
      <c r="C19" s="6">
        <f aca="true" t="shared" si="5" ref="C19:I19">SUM(C13:C18)</f>
        <v>303780</v>
      </c>
      <c r="D19" s="6">
        <f t="shared" si="5"/>
        <v>463282</v>
      </c>
      <c r="E19" s="6">
        <f t="shared" si="5"/>
        <v>766</v>
      </c>
      <c r="F19" s="6">
        <f t="shared" si="5"/>
        <v>1626218</v>
      </c>
      <c r="G19" s="71">
        <f t="shared" si="5"/>
        <v>162743.04</v>
      </c>
      <c r="H19" s="5">
        <f t="shared" si="5"/>
        <v>2556023.0399999996</v>
      </c>
      <c r="I19" s="44">
        <f t="shared" si="5"/>
        <v>93725</v>
      </c>
      <c r="J19" s="44">
        <f aca="true" t="shared" si="6" ref="J19:Q19">SUM(J13:J18)</f>
        <v>34650</v>
      </c>
      <c r="K19" s="44">
        <f t="shared" si="6"/>
        <v>43146</v>
      </c>
      <c r="L19" s="44">
        <f t="shared" si="6"/>
        <v>19150</v>
      </c>
      <c r="M19" s="44">
        <f t="shared" si="6"/>
        <v>5131</v>
      </c>
      <c r="N19" s="48">
        <f t="shared" si="6"/>
        <v>40307</v>
      </c>
      <c r="O19" s="48">
        <f t="shared" si="6"/>
        <v>356895</v>
      </c>
      <c r="P19" s="48">
        <f t="shared" si="6"/>
        <v>7686</v>
      </c>
      <c r="Q19" s="48">
        <f t="shared" si="6"/>
        <v>101358</v>
      </c>
      <c r="R19" s="90">
        <f aca="true" t="shared" si="7" ref="R19:Z19">SUM(R13:R18)</f>
        <v>34424.728</v>
      </c>
      <c r="S19" s="97">
        <f t="shared" si="7"/>
        <v>11400</v>
      </c>
      <c r="T19" s="127">
        <f t="shared" si="7"/>
        <v>22980</v>
      </c>
      <c r="U19" s="128">
        <f>SUM(U13:U18)</f>
        <v>195</v>
      </c>
      <c r="V19" s="167"/>
      <c r="W19" s="107">
        <f t="shared" si="7"/>
        <v>3327070.768</v>
      </c>
      <c r="X19" s="54">
        <f t="shared" si="7"/>
        <v>538069</v>
      </c>
      <c r="Y19" s="59">
        <f>SUM(Y13:Y18)</f>
        <v>1549</v>
      </c>
      <c r="Z19" s="59">
        <f t="shared" si="7"/>
        <v>16484</v>
      </c>
      <c r="AA19" s="72">
        <f t="shared" si="4"/>
        <v>3883172.768</v>
      </c>
      <c r="AB19" s="146"/>
      <c r="AC19" s="121"/>
      <c r="AE19" s="162"/>
    </row>
    <row r="21" ht="12.75">
      <c r="AB21" s="19"/>
    </row>
    <row r="22" spans="7:22" ht="12.75">
      <c r="G22">
        <v>797</v>
      </c>
      <c r="H22">
        <v>3</v>
      </c>
      <c r="J22">
        <f>SUM(J19/J12)</f>
        <v>70</v>
      </c>
      <c r="L22">
        <f>SUM(L19/L12)</f>
        <v>766</v>
      </c>
      <c r="M22">
        <f>SUM(M19/M12)</f>
        <v>7</v>
      </c>
      <c r="Q22">
        <f>SUM(Q19/Q12)</f>
        <v>54</v>
      </c>
      <c r="T22" s="110"/>
      <c r="U22" s="8"/>
      <c r="V22" s="8"/>
    </row>
    <row r="24" ht="12.75">
      <c r="AB24" s="14"/>
    </row>
    <row r="25" spans="2:27" ht="12.75" hidden="1">
      <c r="B25" s="172" t="s">
        <v>53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</row>
    <row r="26" spans="2:27" ht="12.75" hidden="1">
      <c r="B26" s="173" t="s">
        <v>6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</row>
    <row r="27" spans="2:13" ht="12.75" hidden="1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ht="12.75" hidden="1">
      <c r="B28" s="7" t="s">
        <v>39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3:27" ht="12.75" hidden="1">
      <c r="C29" s="17"/>
      <c r="D29" s="17"/>
      <c r="E29" s="17"/>
      <c r="F29" s="17"/>
      <c r="G29" s="8"/>
      <c r="H29" s="17"/>
      <c r="I29" s="17"/>
      <c r="J29" s="17"/>
      <c r="K29" s="17"/>
      <c r="L29" s="17"/>
      <c r="M29" s="16"/>
      <c r="N29" s="16"/>
      <c r="O29" s="17"/>
      <c r="P29" s="17"/>
      <c r="Q29" s="17"/>
      <c r="R29" s="17"/>
      <c r="S29" s="17"/>
      <c r="T29" s="17"/>
      <c r="U29" s="17"/>
      <c r="V29" s="17"/>
      <c r="W29" s="17"/>
      <c r="AA29" s="17"/>
    </row>
    <row r="30" spans="3:26" ht="13.5" hidden="1" thickBot="1">
      <c r="C30" s="18"/>
      <c r="D30" s="18"/>
      <c r="E30" s="18"/>
      <c r="F30" s="18"/>
      <c r="G30" s="13"/>
      <c r="H30" s="18"/>
      <c r="I30" s="18"/>
      <c r="J30" s="18"/>
      <c r="K30" s="18"/>
      <c r="L30" s="18"/>
      <c r="M30" s="18"/>
      <c r="N30" s="18"/>
      <c r="O30" s="16"/>
      <c r="P30" s="18"/>
      <c r="Q30" s="18"/>
      <c r="R30" s="18"/>
      <c r="S30" s="18"/>
      <c r="T30" s="18"/>
      <c r="U30" s="18"/>
      <c r="V30" s="18"/>
      <c r="W30" s="16"/>
      <c r="X30" s="13"/>
      <c r="Y30" s="13"/>
      <c r="Z30" s="13"/>
    </row>
    <row r="31" spans="2:27" ht="64.5" hidden="1" thickBot="1">
      <c r="B31" s="4" t="s">
        <v>24</v>
      </c>
      <c r="C31" s="6" t="s">
        <v>25</v>
      </c>
      <c r="D31" s="6" t="s">
        <v>26</v>
      </c>
      <c r="E31" s="6"/>
      <c r="F31" s="6" t="s">
        <v>27</v>
      </c>
      <c r="G31" s="6" t="s">
        <v>12</v>
      </c>
      <c r="H31" s="36" t="s">
        <v>9</v>
      </c>
      <c r="I31" s="6" t="s">
        <v>28</v>
      </c>
      <c r="J31" s="36" t="s">
        <v>29</v>
      </c>
      <c r="K31" s="6" t="s">
        <v>30</v>
      </c>
      <c r="L31" s="36" t="s">
        <v>31</v>
      </c>
      <c r="M31" s="6" t="s">
        <v>32</v>
      </c>
      <c r="N31" s="36" t="s">
        <v>33</v>
      </c>
      <c r="O31" s="6" t="s">
        <v>34</v>
      </c>
      <c r="P31" s="36" t="s">
        <v>35</v>
      </c>
      <c r="Q31" s="6" t="s">
        <v>36</v>
      </c>
      <c r="R31" s="86" t="s">
        <v>12</v>
      </c>
      <c r="S31" s="4" t="s">
        <v>40</v>
      </c>
      <c r="T31" s="93" t="s">
        <v>49</v>
      </c>
      <c r="U31" s="126" t="s">
        <v>51</v>
      </c>
      <c r="V31" s="163"/>
      <c r="W31" s="91" t="s">
        <v>8</v>
      </c>
      <c r="X31" s="6" t="s">
        <v>21</v>
      </c>
      <c r="Y31" s="122" t="s">
        <v>54</v>
      </c>
      <c r="Z31" s="122" t="s">
        <v>50</v>
      </c>
      <c r="AA31" s="57" t="s">
        <v>22</v>
      </c>
    </row>
    <row r="32" spans="2:27" ht="13.5" hidden="1" thickBot="1">
      <c r="B32" s="73"/>
      <c r="C32" s="74">
        <v>44600</v>
      </c>
      <c r="D32" s="74">
        <v>9485</v>
      </c>
      <c r="E32" s="74"/>
      <c r="F32" s="74">
        <v>1869</v>
      </c>
      <c r="G32" s="53">
        <v>0.068</v>
      </c>
      <c r="H32" s="75"/>
      <c r="I32" s="55">
        <v>3329</v>
      </c>
      <c r="J32" s="36">
        <v>452</v>
      </c>
      <c r="K32" s="36">
        <v>94</v>
      </c>
      <c r="L32" s="36">
        <v>25</v>
      </c>
      <c r="M32" s="81">
        <v>632</v>
      </c>
      <c r="N32" s="55">
        <v>2058</v>
      </c>
      <c r="O32" s="36">
        <v>805</v>
      </c>
      <c r="P32" s="36">
        <v>2252</v>
      </c>
      <c r="Q32" s="36">
        <v>1618</v>
      </c>
      <c r="R32" s="81">
        <v>0.068</v>
      </c>
      <c r="S32" s="95">
        <v>1900</v>
      </c>
      <c r="T32" s="81">
        <v>30</v>
      </c>
      <c r="U32" s="145">
        <v>15</v>
      </c>
      <c r="V32" s="164"/>
      <c r="W32" s="54"/>
      <c r="X32" s="44"/>
      <c r="Y32" s="59"/>
      <c r="Z32" s="59"/>
      <c r="AA32" s="50"/>
    </row>
    <row r="33" spans="2:27" ht="12.75" hidden="1">
      <c r="B33" s="29" t="s">
        <v>0</v>
      </c>
      <c r="C33" s="149">
        <v>44600</v>
      </c>
      <c r="D33" s="23">
        <v>75880</v>
      </c>
      <c r="E33" s="23">
        <f>SUM(F33/F32)</f>
        <v>162</v>
      </c>
      <c r="F33" s="23">
        <v>302778</v>
      </c>
      <c r="G33" s="2">
        <f aca="true" t="shared" si="8" ref="G33:G38">SUM(C33+D33+F33)*0.068</f>
        <v>28781.544</v>
      </c>
      <c r="H33" s="28">
        <f aca="true" t="shared" si="9" ref="H33:H38">SUM(C33+D33+F33+G33)</f>
        <v>452039.544</v>
      </c>
      <c r="I33" s="76"/>
      <c r="J33" s="77">
        <v>8136</v>
      </c>
      <c r="K33" s="21">
        <v>6768</v>
      </c>
      <c r="L33" s="21">
        <v>4050</v>
      </c>
      <c r="M33" s="78"/>
      <c r="N33" s="64">
        <v>6174</v>
      </c>
      <c r="O33" s="30">
        <v>58765</v>
      </c>
      <c r="P33" s="79">
        <v>2252</v>
      </c>
      <c r="Q33" s="79">
        <v>17798</v>
      </c>
      <c r="R33" s="87">
        <f aca="true" t="shared" si="10" ref="R33:R38">SUM(N33:Q33)*0.068</f>
        <v>5779.252</v>
      </c>
      <c r="S33" s="94">
        <v>1900</v>
      </c>
      <c r="T33" s="87">
        <v>4860</v>
      </c>
      <c r="U33" s="2"/>
      <c r="V33" s="80"/>
      <c r="W33" s="80">
        <f>SUM(H33+I33+J33+K33+L33+M33+N33+O33+P33+Q33+R33+S33+T33)</f>
        <v>568521.796</v>
      </c>
      <c r="X33" s="21">
        <v>108412</v>
      </c>
      <c r="Y33" s="78">
        <v>883</v>
      </c>
      <c r="Z33" s="78">
        <v>982</v>
      </c>
      <c r="AA33" s="47">
        <f aca="true" t="shared" si="11" ref="AA33:AA39">SUM(W33:Z33)</f>
        <v>678798.796</v>
      </c>
    </row>
    <row r="34" spans="2:27" ht="12.75" hidden="1">
      <c r="B34" s="27" t="s">
        <v>1</v>
      </c>
      <c r="C34" s="150">
        <v>44600</v>
      </c>
      <c r="D34" s="20">
        <v>56910</v>
      </c>
      <c r="E34" s="23">
        <f>SUM(F34/F32)</f>
        <v>104</v>
      </c>
      <c r="F34" s="20">
        <v>194376</v>
      </c>
      <c r="G34" s="3">
        <f t="shared" si="8"/>
        <v>20120.248000000003</v>
      </c>
      <c r="H34" s="28">
        <f t="shared" si="9"/>
        <v>316006.248</v>
      </c>
      <c r="I34" s="22"/>
      <c r="J34" s="1">
        <v>5876</v>
      </c>
      <c r="K34" s="1">
        <v>4512</v>
      </c>
      <c r="L34" s="1">
        <v>2600</v>
      </c>
      <c r="M34" s="60"/>
      <c r="N34" s="62">
        <v>4116</v>
      </c>
      <c r="O34" s="25">
        <v>38640</v>
      </c>
      <c r="P34" s="63"/>
      <c r="Q34" s="63"/>
      <c r="R34" s="88">
        <f t="shared" si="10"/>
        <v>2907.4080000000004</v>
      </c>
      <c r="S34" s="92">
        <v>1900</v>
      </c>
      <c r="T34" s="88">
        <v>3120</v>
      </c>
      <c r="U34" s="3"/>
      <c r="V34" s="80"/>
      <c r="W34" s="80">
        <f>SUM(H34+I34+J34+K34+L34+M34+N34+O34+P34+Q34+R34+S34+T34)</f>
        <v>379677.656</v>
      </c>
      <c r="X34" s="1">
        <v>18477</v>
      </c>
      <c r="Y34" s="60">
        <v>575</v>
      </c>
      <c r="Z34" s="60">
        <v>598</v>
      </c>
      <c r="AA34" s="47">
        <f t="shared" si="11"/>
        <v>399327.656</v>
      </c>
    </row>
    <row r="35" spans="1:27" ht="12.75" hidden="1">
      <c r="A35" s="11"/>
      <c r="B35" s="27" t="s">
        <v>2</v>
      </c>
      <c r="C35" s="150">
        <v>44600</v>
      </c>
      <c r="D35" s="113">
        <v>37940</v>
      </c>
      <c r="E35" s="114">
        <f>SUM(F35/F32)</f>
        <v>69</v>
      </c>
      <c r="F35" s="113">
        <v>128961</v>
      </c>
      <c r="G35" s="9">
        <f t="shared" si="8"/>
        <v>14382.068000000001</v>
      </c>
      <c r="H35" s="115">
        <f t="shared" si="9"/>
        <v>225883.068</v>
      </c>
      <c r="I35" s="116"/>
      <c r="J35" s="10">
        <v>2712</v>
      </c>
      <c r="K35" s="10">
        <v>9024</v>
      </c>
      <c r="L35" s="10">
        <v>1725</v>
      </c>
      <c r="M35" s="117"/>
      <c r="N35" s="118">
        <v>4116</v>
      </c>
      <c r="O35" s="83">
        <v>40250</v>
      </c>
      <c r="P35" s="84">
        <v>2252</v>
      </c>
      <c r="Q35" s="84">
        <v>43686</v>
      </c>
      <c r="R35" s="119">
        <f t="shared" si="10"/>
        <v>6140.6720000000005</v>
      </c>
      <c r="S35" s="120">
        <v>1900</v>
      </c>
      <c r="T35" s="119">
        <v>2070</v>
      </c>
      <c r="U35" s="9"/>
      <c r="V35" s="165"/>
      <c r="W35" s="80">
        <f>SUM(H35+I35+J35+K35+L35+M35+N35+O35+P35+Q35+R35+S35+T35)</f>
        <v>339758.74</v>
      </c>
      <c r="X35" s="10">
        <v>12102</v>
      </c>
      <c r="Y35" s="117">
        <v>312</v>
      </c>
      <c r="Z35" s="117">
        <v>363</v>
      </c>
      <c r="AA35" s="47">
        <f t="shared" si="11"/>
        <v>352535.74</v>
      </c>
    </row>
    <row r="36" spans="2:27" ht="12.75" hidden="1">
      <c r="B36" s="27" t="s">
        <v>3</v>
      </c>
      <c r="C36" s="150">
        <v>44600</v>
      </c>
      <c r="D36" s="20">
        <v>113820</v>
      </c>
      <c r="E36" s="23">
        <f>SUM(F36/F32)</f>
        <v>227</v>
      </c>
      <c r="F36" s="20">
        <v>424263</v>
      </c>
      <c r="G36" s="3">
        <f t="shared" si="8"/>
        <v>39622.444</v>
      </c>
      <c r="H36" s="28">
        <f t="shared" si="9"/>
        <v>622305.444</v>
      </c>
      <c r="I36" s="22">
        <v>46606</v>
      </c>
      <c r="J36" s="1">
        <v>6328</v>
      </c>
      <c r="K36" s="1">
        <v>11844</v>
      </c>
      <c r="L36" s="1">
        <v>5675</v>
      </c>
      <c r="M36" s="60">
        <v>4424</v>
      </c>
      <c r="N36" s="62">
        <v>8232</v>
      </c>
      <c r="O36" s="25">
        <v>66815</v>
      </c>
      <c r="P36" s="63">
        <v>2252</v>
      </c>
      <c r="Q36" s="63">
        <v>25888</v>
      </c>
      <c r="R36" s="88">
        <f t="shared" si="10"/>
        <v>7016.716</v>
      </c>
      <c r="S36" s="92">
        <v>1900</v>
      </c>
      <c r="T36" s="88">
        <v>6810</v>
      </c>
      <c r="U36" s="3">
        <v>195</v>
      </c>
      <c r="V36" s="80"/>
      <c r="W36" s="80">
        <f>SUM(H36+I36+J36+K36+L36+M36+N36+O36+P36+Q36+R36+S36+T36+U36)</f>
        <v>816291.16</v>
      </c>
      <c r="X36" s="1">
        <v>112443</v>
      </c>
      <c r="Y36" s="60">
        <v>1362</v>
      </c>
      <c r="Z36" s="60">
        <v>1531</v>
      </c>
      <c r="AA36" s="47">
        <f t="shared" si="11"/>
        <v>931627.16</v>
      </c>
    </row>
    <row r="37" spans="2:27" ht="12.75" hidden="1">
      <c r="B37" s="27" t="s">
        <v>4</v>
      </c>
      <c r="C37" s="150">
        <v>44600</v>
      </c>
      <c r="D37" s="20">
        <v>56910</v>
      </c>
      <c r="E37" s="23">
        <f>SUM(F37/F32)</f>
        <v>94</v>
      </c>
      <c r="F37" s="20">
        <v>175686</v>
      </c>
      <c r="G37" s="3">
        <f t="shared" si="8"/>
        <v>18849.328</v>
      </c>
      <c r="H37" s="28">
        <f t="shared" si="9"/>
        <v>296045.328</v>
      </c>
      <c r="I37" s="22">
        <v>36619</v>
      </c>
      <c r="J37" s="1">
        <v>4972</v>
      </c>
      <c r="K37" s="1">
        <v>4324</v>
      </c>
      <c r="L37" s="1">
        <v>2350</v>
      </c>
      <c r="M37" s="60"/>
      <c r="N37" s="62">
        <v>2058</v>
      </c>
      <c r="O37" s="25">
        <v>20125</v>
      </c>
      <c r="P37" s="63"/>
      <c r="Q37" s="63"/>
      <c r="R37" s="88">
        <f t="shared" si="10"/>
        <v>1508.4440000000002</v>
      </c>
      <c r="S37" s="92">
        <v>1900</v>
      </c>
      <c r="T37" s="88">
        <v>2820</v>
      </c>
      <c r="U37" s="3"/>
      <c r="V37" s="80"/>
      <c r="W37" s="80">
        <f>SUM(H37+I37+J37+K37+L37+M37+N37+O37+P37+Q37+R37+S37+T37)</f>
        <v>372721.772</v>
      </c>
      <c r="X37" s="1">
        <v>65082</v>
      </c>
      <c r="Y37" s="60">
        <v>631</v>
      </c>
      <c r="Z37" s="60">
        <v>649</v>
      </c>
      <c r="AA37" s="47">
        <f t="shared" si="11"/>
        <v>439083.772</v>
      </c>
    </row>
    <row r="38" spans="2:27" ht="13.5" hidden="1" thickBot="1">
      <c r="B38" s="65" t="s">
        <v>5</v>
      </c>
      <c r="C38" s="74">
        <v>44600</v>
      </c>
      <c r="D38" s="41">
        <v>66395</v>
      </c>
      <c r="E38" s="23">
        <f>SUM(F38/F32)</f>
        <v>110</v>
      </c>
      <c r="F38" s="41">
        <v>205590</v>
      </c>
      <c r="G38" s="42">
        <f t="shared" si="8"/>
        <v>21527.780000000002</v>
      </c>
      <c r="H38" s="28">
        <f t="shared" si="9"/>
        <v>338112.78</v>
      </c>
      <c r="I38" s="66"/>
      <c r="J38" s="40">
        <v>3616</v>
      </c>
      <c r="K38" s="40">
        <v>6674</v>
      </c>
      <c r="L38" s="40">
        <v>2750</v>
      </c>
      <c r="M38" s="67"/>
      <c r="N38" s="68">
        <v>10290</v>
      </c>
      <c r="O38" s="61">
        <v>85330</v>
      </c>
      <c r="P38" s="69"/>
      <c r="Q38" s="69"/>
      <c r="R38" s="89">
        <f t="shared" si="10"/>
        <v>6502.160000000001</v>
      </c>
      <c r="S38" s="96">
        <v>1900</v>
      </c>
      <c r="T38" s="89">
        <v>3300</v>
      </c>
      <c r="U38" s="42"/>
      <c r="V38" s="166"/>
      <c r="W38" s="80">
        <f>SUM(H38+I38+J38+K38+L38+M38+N38+O38+P38+Q38+R38+S38+T38)</f>
        <v>458474.94</v>
      </c>
      <c r="X38" s="40">
        <v>89321</v>
      </c>
      <c r="Y38" s="67">
        <v>687</v>
      </c>
      <c r="Z38" s="67">
        <v>859</v>
      </c>
      <c r="AA38" s="47">
        <f t="shared" si="11"/>
        <v>549341.94</v>
      </c>
    </row>
    <row r="39" spans="2:27" ht="13.5" hidden="1" thickBot="1">
      <c r="B39" s="70" t="s">
        <v>38</v>
      </c>
      <c r="C39" s="6">
        <f aca="true" t="shared" si="12" ref="C39:I39">SUM(C33:C38)</f>
        <v>267600</v>
      </c>
      <c r="D39" s="6">
        <f t="shared" si="12"/>
        <v>407855</v>
      </c>
      <c r="E39" s="6">
        <f t="shared" si="12"/>
        <v>766</v>
      </c>
      <c r="F39" s="6">
        <f t="shared" si="12"/>
        <v>1431654</v>
      </c>
      <c r="G39" s="71">
        <f t="shared" si="12"/>
        <v>143283.412</v>
      </c>
      <c r="H39" s="5">
        <f t="shared" si="12"/>
        <v>2250392.412</v>
      </c>
      <c r="I39" s="44">
        <f t="shared" si="12"/>
        <v>83225</v>
      </c>
      <c r="J39" s="44">
        <f aca="true" t="shared" si="13" ref="J39:Q39">SUM(J33:J38)</f>
        <v>31640</v>
      </c>
      <c r="K39" s="44">
        <f t="shared" si="13"/>
        <v>43146</v>
      </c>
      <c r="L39" s="44">
        <f t="shared" si="13"/>
        <v>19150</v>
      </c>
      <c r="M39" s="44">
        <f t="shared" si="13"/>
        <v>4424</v>
      </c>
      <c r="N39" s="48">
        <f t="shared" si="13"/>
        <v>34986</v>
      </c>
      <c r="O39" s="48">
        <f t="shared" si="13"/>
        <v>309925</v>
      </c>
      <c r="P39" s="48">
        <f t="shared" si="13"/>
        <v>6756</v>
      </c>
      <c r="Q39" s="48">
        <f t="shared" si="13"/>
        <v>87372</v>
      </c>
      <c r="R39" s="90">
        <f aca="true" t="shared" si="14" ref="R39:Z39">SUM(R33:R38)</f>
        <v>29854.652000000002</v>
      </c>
      <c r="S39" s="97">
        <f t="shared" si="14"/>
        <v>11400</v>
      </c>
      <c r="T39" s="127">
        <f t="shared" si="14"/>
        <v>22980</v>
      </c>
      <c r="U39" s="128">
        <f t="shared" si="14"/>
        <v>195</v>
      </c>
      <c r="V39" s="167"/>
      <c r="W39" s="82">
        <f t="shared" si="14"/>
        <v>2935446.064</v>
      </c>
      <c r="X39" s="44">
        <f t="shared" si="14"/>
        <v>405837</v>
      </c>
      <c r="Y39" s="59">
        <f t="shared" si="14"/>
        <v>4450</v>
      </c>
      <c r="Z39" s="59">
        <f t="shared" si="14"/>
        <v>4982</v>
      </c>
      <c r="AA39" s="72">
        <f t="shared" si="11"/>
        <v>3350715.064</v>
      </c>
    </row>
    <row r="40" ht="12.75" hidden="1"/>
    <row r="41" ht="12.75" hidden="1"/>
    <row r="42" spans="7:22" ht="12.75" hidden="1">
      <c r="G42">
        <v>797</v>
      </c>
      <c r="H42">
        <v>3</v>
      </c>
      <c r="J42">
        <f>SUM(J39/J32)</f>
        <v>70</v>
      </c>
      <c r="L42">
        <f>SUM(L39/L32)</f>
        <v>766</v>
      </c>
      <c r="M42">
        <f>SUM(M39/M32)</f>
        <v>7</v>
      </c>
      <c r="Q42">
        <f>SUM(Q39/Q32)</f>
        <v>54</v>
      </c>
      <c r="T42" s="110"/>
      <c r="U42" s="8"/>
      <c r="V42" s="8"/>
    </row>
    <row r="43" ht="12.75" hidden="1"/>
    <row r="44" ht="12.75" hidden="1"/>
    <row r="45" ht="12.75" hidden="1"/>
    <row r="46" ht="12.75" hidden="1"/>
    <row r="51" spans="2:27" ht="12.75">
      <c r="B51" s="172" t="s">
        <v>63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</row>
    <row r="52" spans="2:27" ht="12.75">
      <c r="B52" s="173" t="s">
        <v>6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</row>
    <row r="53" spans="2:13" ht="12.7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ht="12.75">
      <c r="B54" s="7" t="s">
        <v>39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3:27" ht="12.75">
      <c r="C55" s="17"/>
      <c r="D55" s="17"/>
      <c r="E55" s="17"/>
      <c r="F55" s="17"/>
      <c r="G55" s="8"/>
      <c r="H55" s="17"/>
      <c r="I55" s="17"/>
      <c r="J55" s="17"/>
      <c r="K55" s="17"/>
      <c r="L55" s="17"/>
      <c r="M55" s="16"/>
      <c r="N55" s="16"/>
      <c r="O55" s="17"/>
      <c r="P55" s="17"/>
      <c r="Q55" s="17"/>
      <c r="R55" s="17"/>
      <c r="S55" s="17"/>
      <c r="T55" s="17"/>
      <c r="U55" s="17"/>
      <c r="V55" s="17"/>
      <c r="W55" s="17"/>
      <c r="AA55" s="17"/>
    </row>
    <row r="56" spans="3:26" ht="13.5" thickBot="1">
      <c r="C56" s="18"/>
      <c r="D56" s="18"/>
      <c r="E56" s="18"/>
      <c r="F56" s="18"/>
      <c r="G56" s="13"/>
      <c r="H56" s="18"/>
      <c r="I56" s="18"/>
      <c r="J56" s="18"/>
      <c r="K56" s="18"/>
      <c r="L56" s="18"/>
      <c r="M56" s="18"/>
      <c r="N56" s="18"/>
      <c r="O56" s="16"/>
      <c r="P56" s="18"/>
      <c r="Q56" s="18"/>
      <c r="R56" s="18"/>
      <c r="S56" s="18"/>
      <c r="T56" s="18"/>
      <c r="U56" s="18"/>
      <c r="V56" s="18"/>
      <c r="W56" s="16"/>
      <c r="X56" s="13"/>
      <c r="Y56" s="13"/>
      <c r="Z56" s="13"/>
    </row>
    <row r="57" spans="2:27" ht="51.75" thickBot="1">
      <c r="B57" s="4" t="s">
        <v>24</v>
      </c>
      <c r="C57" s="6" t="s">
        <v>25</v>
      </c>
      <c r="D57" s="6" t="s">
        <v>26</v>
      </c>
      <c r="E57" s="6"/>
      <c r="F57" s="6" t="s">
        <v>27</v>
      </c>
      <c r="G57" s="6" t="s">
        <v>12</v>
      </c>
      <c r="H57" s="36" t="s">
        <v>9</v>
      </c>
      <c r="I57" s="6" t="s">
        <v>28</v>
      </c>
      <c r="J57" s="36" t="s">
        <v>29</v>
      </c>
      <c r="K57" s="6" t="s">
        <v>30</v>
      </c>
      <c r="L57" s="36" t="s">
        <v>31</v>
      </c>
      <c r="M57" s="6" t="s">
        <v>32</v>
      </c>
      <c r="N57" s="36" t="s">
        <v>33</v>
      </c>
      <c r="O57" s="6" t="s">
        <v>34</v>
      </c>
      <c r="P57" s="36" t="s">
        <v>35</v>
      </c>
      <c r="Q57" s="6" t="s">
        <v>36</v>
      </c>
      <c r="R57" s="86" t="s">
        <v>12</v>
      </c>
      <c r="S57" s="4" t="s">
        <v>40</v>
      </c>
      <c r="T57" s="93" t="s">
        <v>49</v>
      </c>
      <c r="U57" s="126" t="s">
        <v>51</v>
      </c>
      <c r="V57" s="163" t="s">
        <v>57</v>
      </c>
      <c r="W57" s="168" t="s">
        <v>8</v>
      </c>
      <c r="X57" s="91" t="s">
        <v>21</v>
      </c>
      <c r="Y57" s="122" t="s">
        <v>58</v>
      </c>
      <c r="Z57" s="122" t="s">
        <v>59</v>
      </c>
      <c r="AA57" s="57" t="s">
        <v>22</v>
      </c>
    </row>
    <row r="58" spans="2:27" ht="13.5" thickBot="1">
      <c r="B58" s="73"/>
      <c r="C58" s="74">
        <v>50630</v>
      </c>
      <c r="D58" s="74">
        <v>10774</v>
      </c>
      <c r="E58" s="74"/>
      <c r="F58" s="74">
        <v>2123</v>
      </c>
      <c r="G58" s="53">
        <v>0.068</v>
      </c>
      <c r="H58" s="75"/>
      <c r="I58" s="55">
        <v>3749</v>
      </c>
      <c r="J58" s="36">
        <v>495</v>
      </c>
      <c r="K58" s="36">
        <v>94</v>
      </c>
      <c r="L58" s="36">
        <v>25</v>
      </c>
      <c r="M58" s="81">
        <v>733</v>
      </c>
      <c r="N58" s="55">
        <v>2371</v>
      </c>
      <c r="O58" s="36">
        <v>927</v>
      </c>
      <c r="P58" s="36">
        <v>2562</v>
      </c>
      <c r="Q58" s="36">
        <v>1877</v>
      </c>
      <c r="R58" s="81">
        <v>0.068</v>
      </c>
      <c r="S58" s="95">
        <v>1900</v>
      </c>
      <c r="T58" s="81">
        <v>30</v>
      </c>
      <c r="U58" s="145">
        <v>15</v>
      </c>
      <c r="V58" s="164">
        <v>174</v>
      </c>
      <c r="W58" s="130"/>
      <c r="X58" s="54"/>
      <c r="Y58" s="59"/>
      <c r="Z58" s="59"/>
      <c r="AA58" s="50"/>
    </row>
    <row r="59" spans="2:29" ht="12.75">
      <c r="B59" s="29" t="s">
        <v>0</v>
      </c>
      <c r="C59" s="149">
        <v>50630</v>
      </c>
      <c r="D59" s="158">
        <v>86192</v>
      </c>
      <c r="E59" s="23">
        <f>SUM(F59/F58)</f>
        <v>148</v>
      </c>
      <c r="F59" s="23">
        <v>314204</v>
      </c>
      <c r="G59" s="2">
        <f aca="true" t="shared" si="15" ref="G59:G64">SUM(C59+D59+F59)*0.068</f>
        <v>30669.768000000004</v>
      </c>
      <c r="H59" s="28">
        <f aca="true" t="shared" si="16" ref="H59:H64">SUM(C59+D59+F59+G59)</f>
        <v>481695.768</v>
      </c>
      <c r="I59" s="76"/>
      <c r="J59" s="77">
        <v>10395</v>
      </c>
      <c r="K59" s="21">
        <v>5828</v>
      </c>
      <c r="L59" s="21">
        <v>3700</v>
      </c>
      <c r="M59" s="78"/>
      <c r="N59" s="64">
        <v>7113</v>
      </c>
      <c r="O59" s="30">
        <v>69525</v>
      </c>
      <c r="P59" s="79">
        <v>2562</v>
      </c>
      <c r="Q59" s="79">
        <v>18770</v>
      </c>
      <c r="R59" s="87">
        <f aca="true" t="shared" si="17" ref="R59:R64">SUM(N59:Q59)*0.068</f>
        <v>6661.96</v>
      </c>
      <c r="S59" s="94">
        <v>1900</v>
      </c>
      <c r="T59" s="87">
        <v>4440</v>
      </c>
      <c r="U59" s="2"/>
      <c r="V59" s="80">
        <v>1740</v>
      </c>
      <c r="W59" s="80">
        <f aca="true" t="shared" si="18" ref="W59:W64">SUM(H59+I59+J59+K59+L59+M59+N59+O59+P59+Q59+R59+S59+T59+U59+V59)</f>
        <v>614330.7279999999</v>
      </c>
      <c r="X59" s="21">
        <v>141228</v>
      </c>
      <c r="Y59" s="78">
        <v>0</v>
      </c>
      <c r="Z59" s="78">
        <v>2888</v>
      </c>
      <c r="AA59" s="47">
        <f aca="true" t="shared" si="19" ref="AA59:AA65">SUM(W59:Z59)</f>
        <v>758446.7279999999</v>
      </c>
      <c r="AC59" s="171">
        <f aca="true" t="shared" si="20" ref="AC59:AC64">SUM(AA59-AA13)</f>
        <v>-30252.66000000015</v>
      </c>
    </row>
    <row r="60" spans="2:29" ht="12.75">
      <c r="B60" s="27" t="s">
        <v>1</v>
      </c>
      <c r="C60" s="150">
        <v>50630</v>
      </c>
      <c r="D60" s="20">
        <v>64644</v>
      </c>
      <c r="E60" s="23">
        <f>SUM(F60/F58)</f>
        <v>106</v>
      </c>
      <c r="F60" s="20">
        <v>225038</v>
      </c>
      <c r="G60" s="3">
        <f t="shared" si="15"/>
        <v>23141.216</v>
      </c>
      <c r="H60" s="28">
        <f t="shared" si="16"/>
        <v>363453.216</v>
      </c>
      <c r="I60" s="22">
        <v>52486</v>
      </c>
      <c r="J60" s="1">
        <v>6930</v>
      </c>
      <c r="K60" s="1">
        <v>4794</v>
      </c>
      <c r="L60" s="1">
        <v>2650</v>
      </c>
      <c r="M60" s="60"/>
      <c r="N60" s="62">
        <v>4742</v>
      </c>
      <c r="O60" s="25">
        <v>47277</v>
      </c>
      <c r="P60" s="63"/>
      <c r="Q60" s="63"/>
      <c r="R60" s="88">
        <f t="shared" si="17"/>
        <v>3537.2920000000004</v>
      </c>
      <c r="S60" s="92">
        <v>1900</v>
      </c>
      <c r="T60" s="88">
        <v>3180</v>
      </c>
      <c r="U60" s="3"/>
      <c r="V60" s="80"/>
      <c r="W60" s="80">
        <f t="shared" si="18"/>
        <v>490949.50800000003</v>
      </c>
      <c r="X60" s="1">
        <v>55383</v>
      </c>
      <c r="Y60" s="60">
        <v>1391</v>
      </c>
      <c r="Z60" s="60">
        <v>2152</v>
      </c>
      <c r="AA60" s="47">
        <f t="shared" si="19"/>
        <v>549875.508</v>
      </c>
      <c r="AC60" s="171">
        <f t="shared" si="20"/>
        <v>60877.83600000001</v>
      </c>
    </row>
    <row r="61" spans="2:29" ht="12.75">
      <c r="B61" s="27" t="s">
        <v>2</v>
      </c>
      <c r="C61" s="150">
        <v>50630</v>
      </c>
      <c r="D61" s="113">
        <v>43096</v>
      </c>
      <c r="E61" s="114">
        <f>SUM(F61/F58)</f>
        <v>75</v>
      </c>
      <c r="F61" s="113">
        <v>159225</v>
      </c>
      <c r="G61" s="9">
        <f t="shared" si="15"/>
        <v>17200.668</v>
      </c>
      <c r="H61" s="115">
        <f t="shared" si="16"/>
        <v>270151.668</v>
      </c>
      <c r="I61" s="116"/>
      <c r="J61" s="10">
        <v>2970</v>
      </c>
      <c r="K61" s="10">
        <v>9400</v>
      </c>
      <c r="L61" s="10">
        <v>1875</v>
      </c>
      <c r="M61" s="117"/>
      <c r="N61" s="118">
        <v>4742</v>
      </c>
      <c r="O61" s="83">
        <v>38007</v>
      </c>
      <c r="P61" s="84">
        <v>2562</v>
      </c>
      <c r="Q61" s="84">
        <v>46925</v>
      </c>
      <c r="R61" s="119">
        <f t="shared" si="17"/>
        <v>6272.048000000001</v>
      </c>
      <c r="S61" s="120">
        <v>1900</v>
      </c>
      <c r="T61" s="119">
        <v>2250</v>
      </c>
      <c r="U61" s="9"/>
      <c r="V61" s="165">
        <v>4350</v>
      </c>
      <c r="W61" s="80">
        <f t="shared" si="18"/>
        <v>391404.716</v>
      </c>
      <c r="X61" s="10">
        <v>44327</v>
      </c>
      <c r="Y61" s="117">
        <v>0</v>
      </c>
      <c r="Z61" s="117">
        <v>814</v>
      </c>
      <c r="AA61" s="47">
        <f t="shared" si="19"/>
        <v>436545.716</v>
      </c>
      <c r="AC61" s="171">
        <f t="shared" si="20"/>
        <v>5740.587999999989</v>
      </c>
    </row>
    <row r="62" spans="2:29" ht="12.75">
      <c r="B62" s="27" t="s">
        <v>3</v>
      </c>
      <c r="C62" s="150">
        <v>50630</v>
      </c>
      <c r="D62" s="20">
        <v>118514</v>
      </c>
      <c r="E62" s="23">
        <f>SUM(F62/F58)</f>
        <v>232</v>
      </c>
      <c r="F62" s="20">
        <v>492536</v>
      </c>
      <c r="G62" s="3">
        <f t="shared" si="15"/>
        <v>44994.240000000005</v>
      </c>
      <c r="H62" s="28">
        <f t="shared" si="16"/>
        <v>706674.24</v>
      </c>
      <c r="I62" s="22">
        <v>52486</v>
      </c>
      <c r="J62" s="1">
        <v>6930</v>
      </c>
      <c r="K62" s="1">
        <v>10528</v>
      </c>
      <c r="L62" s="1">
        <v>5800</v>
      </c>
      <c r="M62" s="60">
        <v>7330</v>
      </c>
      <c r="N62" s="62">
        <v>9484</v>
      </c>
      <c r="O62" s="25">
        <v>76014</v>
      </c>
      <c r="P62" s="63">
        <v>2562</v>
      </c>
      <c r="Q62" s="63">
        <v>18770</v>
      </c>
      <c r="R62" s="88">
        <f t="shared" si="17"/>
        <v>7264.4400000000005</v>
      </c>
      <c r="S62" s="92">
        <v>1900</v>
      </c>
      <c r="T62" s="88">
        <v>6960</v>
      </c>
      <c r="U62" s="3">
        <v>135</v>
      </c>
      <c r="V62" s="80">
        <v>1740</v>
      </c>
      <c r="W62" s="80">
        <f t="shared" si="18"/>
        <v>914577.6799999999</v>
      </c>
      <c r="X62" s="1">
        <v>145835</v>
      </c>
      <c r="Y62" s="60">
        <v>0</v>
      </c>
      <c r="Z62" s="60">
        <v>6765</v>
      </c>
      <c r="AA62" s="47">
        <f t="shared" si="19"/>
        <v>1067177.68</v>
      </c>
      <c r="AC62" s="171">
        <f t="shared" si="20"/>
        <v>-10349.664000000106</v>
      </c>
    </row>
    <row r="63" spans="2:29" ht="12.75">
      <c r="B63" s="27" t="s">
        <v>4</v>
      </c>
      <c r="C63" s="150">
        <v>50630</v>
      </c>
      <c r="D63" s="20">
        <v>64644</v>
      </c>
      <c r="E63" s="23">
        <f>SUM(F63/F58)</f>
        <v>88</v>
      </c>
      <c r="F63" s="20">
        <v>186824</v>
      </c>
      <c r="G63" s="3">
        <f t="shared" si="15"/>
        <v>20542.664</v>
      </c>
      <c r="H63" s="28">
        <f t="shared" si="16"/>
        <v>322640.664</v>
      </c>
      <c r="I63" s="22">
        <v>44988</v>
      </c>
      <c r="J63" s="1">
        <v>5940</v>
      </c>
      <c r="K63" s="1">
        <v>3854</v>
      </c>
      <c r="L63" s="1">
        <v>2200</v>
      </c>
      <c r="M63" s="60"/>
      <c r="N63" s="62">
        <v>2371</v>
      </c>
      <c r="O63" s="25">
        <v>23175</v>
      </c>
      <c r="P63" s="63"/>
      <c r="Q63" s="63"/>
      <c r="R63" s="88">
        <f t="shared" si="17"/>
        <v>1737.1280000000002</v>
      </c>
      <c r="S63" s="92">
        <v>1900</v>
      </c>
      <c r="T63" s="88">
        <v>2640</v>
      </c>
      <c r="U63" s="3"/>
      <c r="V63" s="80"/>
      <c r="W63" s="80">
        <f t="shared" si="18"/>
        <v>411445.792</v>
      </c>
      <c r="X63" s="1">
        <v>63195</v>
      </c>
      <c r="Y63" s="60">
        <v>0</v>
      </c>
      <c r="Z63" s="60">
        <v>1624</v>
      </c>
      <c r="AA63" s="47">
        <f t="shared" si="19"/>
        <v>476264.792</v>
      </c>
      <c r="AC63" s="171">
        <f t="shared" si="20"/>
        <v>-10160.184000000008</v>
      </c>
    </row>
    <row r="64" spans="2:29" ht="13.5" thickBot="1">
      <c r="B64" s="65" t="s">
        <v>5</v>
      </c>
      <c r="C64" s="74">
        <v>50630</v>
      </c>
      <c r="D64" s="158">
        <v>64644</v>
      </c>
      <c r="E64" s="23">
        <f>SUM(F64/F58)</f>
        <v>97</v>
      </c>
      <c r="F64" s="41">
        <v>205931</v>
      </c>
      <c r="G64" s="42">
        <f t="shared" si="15"/>
        <v>21841.940000000002</v>
      </c>
      <c r="H64" s="28">
        <f t="shared" si="16"/>
        <v>343046.94</v>
      </c>
      <c r="I64" s="66"/>
      <c r="J64" s="40">
        <v>5940</v>
      </c>
      <c r="K64" s="40">
        <v>5358</v>
      </c>
      <c r="L64" s="40">
        <v>2425</v>
      </c>
      <c r="M64" s="67"/>
      <c r="N64" s="68">
        <v>9484</v>
      </c>
      <c r="O64" s="61">
        <v>87138</v>
      </c>
      <c r="P64" s="69"/>
      <c r="Q64" s="69"/>
      <c r="R64" s="89">
        <f t="shared" si="17"/>
        <v>6570.296</v>
      </c>
      <c r="S64" s="96">
        <v>1900</v>
      </c>
      <c r="T64" s="89">
        <v>2910</v>
      </c>
      <c r="U64" s="42"/>
      <c r="V64" s="166"/>
      <c r="W64" s="80">
        <f t="shared" si="18"/>
        <v>464772.236</v>
      </c>
      <c r="X64" s="40">
        <v>88101</v>
      </c>
      <c r="Y64" s="67">
        <v>158</v>
      </c>
      <c r="Z64" s="67">
        <v>2241</v>
      </c>
      <c r="AA64" s="47">
        <f t="shared" si="19"/>
        <v>555272.236</v>
      </c>
      <c r="AC64" s="171">
        <f t="shared" si="20"/>
        <v>-55446.023999999976</v>
      </c>
    </row>
    <row r="65" spans="2:29" ht="13.5" thickBot="1">
      <c r="B65" s="70" t="s">
        <v>38</v>
      </c>
      <c r="C65" s="6">
        <f aca="true" t="shared" si="21" ref="C65:I65">SUM(C59:C64)</f>
        <v>303780</v>
      </c>
      <c r="D65" s="6">
        <f t="shared" si="21"/>
        <v>441734</v>
      </c>
      <c r="E65" s="6">
        <f t="shared" si="21"/>
        <v>746</v>
      </c>
      <c r="F65" s="6">
        <f t="shared" si="21"/>
        <v>1583758</v>
      </c>
      <c r="G65" s="71">
        <f t="shared" si="21"/>
        <v>158390.496</v>
      </c>
      <c r="H65" s="5">
        <f t="shared" si="21"/>
        <v>2487662.496</v>
      </c>
      <c r="I65" s="44">
        <f t="shared" si="21"/>
        <v>149960</v>
      </c>
      <c r="J65" s="44">
        <f aca="true" t="shared" si="22" ref="J65:Q65">SUM(J59:J64)</f>
        <v>39105</v>
      </c>
      <c r="K65" s="44">
        <f t="shared" si="22"/>
        <v>39762</v>
      </c>
      <c r="L65" s="44">
        <f t="shared" si="22"/>
        <v>18650</v>
      </c>
      <c r="M65" s="44">
        <f t="shared" si="22"/>
        <v>7330</v>
      </c>
      <c r="N65" s="48">
        <f t="shared" si="22"/>
        <v>37936</v>
      </c>
      <c r="O65" s="48">
        <f t="shared" si="22"/>
        <v>341136</v>
      </c>
      <c r="P65" s="48">
        <f t="shared" si="22"/>
        <v>7686</v>
      </c>
      <c r="Q65" s="48">
        <f t="shared" si="22"/>
        <v>84465</v>
      </c>
      <c r="R65" s="90">
        <f aca="true" t="shared" si="23" ref="R65:Z65">SUM(R59:R64)</f>
        <v>32043.164000000004</v>
      </c>
      <c r="S65" s="97">
        <f t="shared" si="23"/>
        <v>11400</v>
      </c>
      <c r="T65" s="127">
        <f t="shared" si="23"/>
        <v>22380</v>
      </c>
      <c r="U65" s="128">
        <f t="shared" si="23"/>
        <v>135</v>
      </c>
      <c r="V65" s="128">
        <f>SUM(V59:V64)</f>
        <v>7830</v>
      </c>
      <c r="W65" s="82">
        <f t="shared" si="23"/>
        <v>3287480.66</v>
      </c>
      <c r="X65" s="44">
        <f t="shared" si="23"/>
        <v>538069</v>
      </c>
      <c r="Y65" s="59">
        <f t="shared" si="23"/>
        <v>1549</v>
      </c>
      <c r="Z65" s="59">
        <f t="shared" si="23"/>
        <v>16484</v>
      </c>
      <c r="AA65" s="72">
        <f t="shared" si="19"/>
        <v>3843582.66</v>
      </c>
      <c r="AC65" s="171">
        <f>SUM(AC59:AC64)</f>
        <v>-39590.10800000024</v>
      </c>
    </row>
    <row r="67" ht="12.75">
      <c r="AA67" s="14">
        <f>SUM(AA65-AA19)</f>
        <v>-39590.10800000001</v>
      </c>
    </row>
    <row r="68" spans="4:23" ht="12.75">
      <c r="D68">
        <f>SUM(D65/D58)</f>
        <v>41</v>
      </c>
      <c r="G68">
        <v>797</v>
      </c>
      <c r="H68">
        <v>3</v>
      </c>
      <c r="I68">
        <f aca="true" t="shared" si="24" ref="I68:Q68">SUM(I65/I58)</f>
        <v>40</v>
      </c>
      <c r="J68">
        <f t="shared" si="24"/>
        <v>79</v>
      </c>
      <c r="K68">
        <f t="shared" si="24"/>
        <v>423</v>
      </c>
      <c r="L68">
        <f t="shared" si="24"/>
        <v>746</v>
      </c>
      <c r="M68">
        <f t="shared" si="24"/>
        <v>10</v>
      </c>
      <c r="N68">
        <f t="shared" si="24"/>
        <v>16</v>
      </c>
      <c r="O68">
        <f t="shared" si="24"/>
        <v>368</v>
      </c>
      <c r="P68">
        <f t="shared" si="24"/>
        <v>3</v>
      </c>
      <c r="Q68" s="14">
        <f t="shared" si="24"/>
        <v>45</v>
      </c>
      <c r="S68" s="14">
        <f>SUM(S65/S58)</f>
        <v>6</v>
      </c>
      <c r="T68" s="14">
        <f>SUM(T65/T58)</f>
        <v>746</v>
      </c>
      <c r="U68" s="14">
        <f>SUM(U65/U58)</f>
        <v>9</v>
      </c>
      <c r="V68" s="14"/>
      <c r="W68" s="14">
        <f>SUM(W65-W19)</f>
        <v>-39590.10800000001</v>
      </c>
    </row>
  </sheetData>
  <sheetProtection/>
  <mergeCells count="6">
    <mergeCell ref="B5:AA5"/>
    <mergeCell ref="B6:AA6"/>
    <mergeCell ref="B25:AA25"/>
    <mergeCell ref="B26:AA26"/>
    <mergeCell ref="B51:AA51"/>
    <mergeCell ref="B52:AA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42"/>
  <sheetViews>
    <sheetView zoomScalePageLayoutView="0" workbookViewId="0" topLeftCell="B7">
      <selection activeCell="V37" sqref="V37"/>
    </sheetView>
  </sheetViews>
  <sheetFormatPr defaultColWidth="9.140625" defaultRowHeight="12.75"/>
  <cols>
    <col min="1" max="1" width="0" style="0" hidden="1" customWidth="1"/>
    <col min="3" max="3" width="11.00390625" style="0" customWidth="1"/>
    <col min="6" max="6" width="10.8515625" style="0" customWidth="1"/>
    <col min="9" max="9" width="11.00390625" style="0" customWidth="1"/>
    <col min="17" max="17" width="9.57421875" style="0" bestFit="1" customWidth="1"/>
    <col min="18" max="19" width="10.421875" style="0" customWidth="1"/>
    <col min="20" max="21" width="10.140625" style="0" customWidth="1"/>
  </cols>
  <sheetData>
    <row r="2" spans="20:27" ht="12.75">
      <c r="T2" s="19"/>
      <c r="U2" s="19"/>
      <c r="V2" s="124"/>
      <c r="W2" s="124"/>
      <c r="X2" s="124"/>
      <c r="Y2" s="124"/>
      <c r="Z2" s="154"/>
      <c r="AA2" s="124"/>
    </row>
    <row r="3" spans="22:27" ht="12.75">
      <c r="V3" s="125"/>
      <c r="W3" s="124"/>
      <c r="X3" s="124"/>
      <c r="Y3" s="124"/>
      <c r="Z3" s="124"/>
      <c r="AA3" s="124"/>
    </row>
    <row r="4" spans="2:27" ht="12.75">
      <c r="B4" s="172" t="s">
        <v>60</v>
      </c>
      <c r="C4" s="172"/>
      <c r="D4" s="172"/>
      <c r="E4" s="172"/>
      <c r="F4" s="172"/>
      <c r="G4" s="172"/>
      <c r="V4" s="125"/>
      <c r="W4" s="124"/>
      <c r="X4" s="124"/>
      <c r="Y4" s="124"/>
      <c r="Z4" s="124"/>
      <c r="AA4" s="124"/>
    </row>
    <row r="5" spans="22:27" ht="12.75">
      <c r="V5" s="124"/>
      <c r="W5" s="155"/>
      <c r="X5" s="155"/>
      <c r="Y5" s="124"/>
      <c r="Z5" s="124"/>
      <c r="AA5" s="124"/>
    </row>
    <row r="6" spans="2:4" ht="12.75">
      <c r="B6" s="24" t="s">
        <v>11</v>
      </c>
      <c r="C6" s="24"/>
      <c r="D6" s="24"/>
    </row>
    <row r="7" ht="13.5" thickBot="1"/>
    <row r="8" spans="2:21" ht="39" thickBot="1">
      <c r="B8" s="98"/>
      <c r="C8" s="99" t="s">
        <v>25</v>
      </c>
      <c r="D8" s="35" t="s">
        <v>26</v>
      </c>
      <c r="E8" s="35" t="s">
        <v>27</v>
      </c>
      <c r="F8" s="35" t="s">
        <v>41</v>
      </c>
      <c r="G8" s="35" t="s">
        <v>42</v>
      </c>
      <c r="H8" s="35" t="s">
        <v>12</v>
      </c>
      <c r="I8" s="37" t="s">
        <v>9</v>
      </c>
      <c r="J8" s="100" t="s">
        <v>32</v>
      </c>
      <c r="K8" s="35" t="s">
        <v>31</v>
      </c>
      <c r="L8" s="35" t="s">
        <v>43</v>
      </c>
      <c r="M8" s="35" t="s">
        <v>45</v>
      </c>
      <c r="N8" s="35" t="s">
        <v>46</v>
      </c>
      <c r="O8" s="35" t="s">
        <v>47</v>
      </c>
      <c r="P8" s="35" t="s">
        <v>48</v>
      </c>
      <c r="Q8" s="36" t="s">
        <v>7</v>
      </c>
      <c r="R8" s="35" t="s">
        <v>19</v>
      </c>
      <c r="S8" s="122" t="s">
        <v>59</v>
      </c>
      <c r="T8" s="37" t="s">
        <v>20</v>
      </c>
      <c r="U8" s="152"/>
    </row>
    <row r="9" spans="2:21" ht="13.5" thickBot="1">
      <c r="B9" s="98"/>
      <c r="C9" s="55">
        <v>50700</v>
      </c>
      <c r="D9" s="36">
        <v>14393</v>
      </c>
      <c r="E9" s="36">
        <v>3216</v>
      </c>
      <c r="F9" s="6">
        <v>12901</v>
      </c>
      <c r="G9" s="36">
        <v>2311</v>
      </c>
      <c r="H9" s="35">
        <v>0.068</v>
      </c>
      <c r="I9" s="37"/>
      <c r="J9" s="101">
        <v>733</v>
      </c>
      <c r="K9" s="35">
        <v>25</v>
      </c>
      <c r="L9" s="35">
        <v>97</v>
      </c>
      <c r="M9" s="35">
        <v>50</v>
      </c>
      <c r="N9" s="35">
        <v>495</v>
      </c>
      <c r="O9" s="35">
        <v>1900</v>
      </c>
      <c r="P9" s="35">
        <v>30</v>
      </c>
      <c r="Q9" s="49"/>
      <c r="R9" s="49"/>
      <c r="S9" s="123"/>
      <c r="T9" s="50"/>
      <c r="U9" s="124"/>
    </row>
    <row r="10" spans="2:21" ht="13.5" thickBot="1">
      <c r="B10" s="102" t="s">
        <v>44</v>
      </c>
      <c r="C10" s="56">
        <v>50700</v>
      </c>
      <c r="D10" s="52">
        <v>187109</v>
      </c>
      <c r="E10" s="52">
        <v>852240</v>
      </c>
      <c r="F10" s="159">
        <v>12901</v>
      </c>
      <c r="G10" s="103">
        <v>62397</v>
      </c>
      <c r="H10" s="160">
        <f>SUM(C10:G10)*0.068</f>
        <v>79243.596</v>
      </c>
      <c r="I10" s="104">
        <f>SUM(C10:H10)</f>
        <v>1244590.596</v>
      </c>
      <c r="J10" s="105">
        <v>16126</v>
      </c>
      <c r="K10" s="52">
        <v>6625</v>
      </c>
      <c r="L10" s="52">
        <v>25705</v>
      </c>
      <c r="M10" s="106">
        <v>13250</v>
      </c>
      <c r="N10" s="111">
        <v>2475</v>
      </c>
      <c r="O10" s="111">
        <v>1900</v>
      </c>
      <c r="P10" s="111">
        <v>7950</v>
      </c>
      <c r="Q10" s="107">
        <f>SUM(I10+J10+K10+L10+M10+N10+O10+P10)</f>
        <v>1318621.596</v>
      </c>
      <c r="R10" s="161">
        <v>80042</v>
      </c>
      <c r="S10" s="111">
        <v>7199</v>
      </c>
      <c r="T10" s="108">
        <f>SUM(Q10:S10)</f>
        <v>1405862.596</v>
      </c>
      <c r="U10" s="109"/>
    </row>
    <row r="11" spans="5:25" ht="12.75">
      <c r="E11" s="12"/>
      <c r="F11" s="112"/>
      <c r="G11" s="112"/>
      <c r="H11" s="14"/>
      <c r="J11" s="12"/>
      <c r="K11" s="12"/>
      <c r="L11" s="12"/>
      <c r="M11" s="12"/>
      <c r="N11" s="12"/>
      <c r="O11" s="12"/>
      <c r="P11" s="12"/>
      <c r="Q11">
        <v>18000</v>
      </c>
      <c r="R11" s="15">
        <v>19474</v>
      </c>
      <c r="T11">
        <f>SUM(Q11:S11)</f>
        <v>37474</v>
      </c>
      <c r="Y11" s="14"/>
    </row>
    <row r="12" spans="17:25" ht="12.75">
      <c r="Q12" s="14">
        <f>SUM(Q10:Q11)</f>
        <v>1336621.596</v>
      </c>
      <c r="T12" s="14">
        <f>SUM(T10:T11)</f>
        <v>1443336.596</v>
      </c>
      <c r="U12" s="14"/>
      <c r="V12" s="146"/>
      <c r="Y12" s="14"/>
    </row>
    <row r="13" spans="5:23" ht="12.75">
      <c r="E13">
        <f>SUM(E10/E9)</f>
        <v>265</v>
      </c>
      <c r="G13">
        <f>SUM(G10/G9)</f>
        <v>27</v>
      </c>
      <c r="J13">
        <f>SUM(J10/J9)</f>
        <v>22</v>
      </c>
      <c r="K13">
        <f>SUM(K10/K9)</f>
        <v>265</v>
      </c>
      <c r="L13">
        <f>SUM(L10/L9)</f>
        <v>265</v>
      </c>
      <c r="T13" s="14"/>
      <c r="U13" s="14"/>
      <c r="W13" s="14"/>
    </row>
    <row r="14" spans="20:21" ht="12.75">
      <c r="T14" s="19"/>
      <c r="U14" s="19"/>
    </row>
    <row r="15" spans="20:21" ht="12.75">
      <c r="T15" s="14"/>
      <c r="U15" s="14"/>
    </row>
    <row r="16" spans="19:22" ht="12.75">
      <c r="S16" s="8" t="s">
        <v>61</v>
      </c>
      <c r="T16" s="14">
        <f>SUM('ДГ-2021'!N16+'ОУ-2021'!W19+'ПГСС-2021'!Q12)</f>
        <v>5978780.288</v>
      </c>
      <c r="V16" s="14"/>
    </row>
    <row r="17" ht="12.75">
      <c r="V17" s="131"/>
    </row>
    <row r="18" spans="20:21" ht="12.75">
      <c r="T18" s="14"/>
      <c r="U18" s="14"/>
    </row>
    <row r="19" spans="20:21" ht="12.75">
      <c r="T19" s="14"/>
      <c r="U19" s="14"/>
    </row>
    <row r="20" spans="20:21" ht="12.75">
      <c r="T20" s="14"/>
      <c r="U20" s="14"/>
    </row>
    <row r="21" spans="20:21" ht="12.75">
      <c r="T21" s="109"/>
      <c r="U21" s="109"/>
    </row>
    <row r="29" spans="2:22" ht="12.75">
      <c r="B29" s="172" t="s">
        <v>60</v>
      </c>
      <c r="C29" s="172"/>
      <c r="D29" s="172"/>
      <c r="E29" s="172"/>
      <c r="F29" s="172"/>
      <c r="G29" s="172"/>
      <c r="V29" s="125"/>
    </row>
    <row r="30" ht="12.75">
      <c r="V30" s="124"/>
    </row>
    <row r="31" spans="2:4" ht="12.75">
      <c r="B31" s="24" t="s">
        <v>11</v>
      </c>
      <c r="C31" s="24"/>
      <c r="D31" s="24"/>
    </row>
    <row r="32" ht="13.5" thickBot="1"/>
    <row r="33" spans="2:21" ht="39" thickBot="1">
      <c r="B33" s="98"/>
      <c r="C33" s="99" t="s">
        <v>25</v>
      </c>
      <c r="D33" s="35" t="s">
        <v>26</v>
      </c>
      <c r="E33" s="35" t="s">
        <v>27</v>
      </c>
      <c r="F33" s="35" t="s">
        <v>41</v>
      </c>
      <c r="G33" s="35" t="s">
        <v>42</v>
      </c>
      <c r="H33" s="35" t="s">
        <v>12</v>
      </c>
      <c r="I33" s="37" t="s">
        <v>9</v>
      </c>
      <c r="J33" s="100" t="s">
        <v>32</v>
      </c>
      <c r="K33" s="35" t="s">
        <v>31</v>
      </c>
      <c r="L33" s="35" t="s">
        <v>43</v>
      </c>
      <c r="M33" s="35" t="s">
        <v>45</v>
      </c>
      <c r="N33" s="35" t="s">
        <v>46</v>
      </c>
      <c r="O33" s="35" t="s">
        <v>47</v>
      </c>
      <c r="P33" s="35" t="s">
        <v>48</v>
      </c>
      <c r="Q33" s="36" t="s">
        <v>7</v>
      </c>
      <c r="R33" s="35" t="s">
        <v>19</v>
      </c>
      <c r="S33" s="122" t="s">
        <v>59</v>
      </c>
      <c r="T33" s="37" t="s">
        <v>20</v>
      </c>
      <c r="U33" s="152"/>
    </row>
    <row r="34" spans="2:21" ht="13.5" thickBot="1">
      <c r="B34" s="98"/>
      <c r="C34" s="55">
        <v>50700</v>
      </c>
      <c r="D34" s="36">
        <v>14393</v>
      </c>
      <c r="E34" s="36">
        <v>3216</v>
      </c>
      <c r="F34" s="6">
        <v>12901</v>
      </c>
      <c r="G34" s="36">
        <v>2311</v>
      </c>
      <c r="H34" s="35">
        <v>0.068</v>
      </c>
      <c r="I34" s="37"/>
      <c r="J34" s="101">
        <v>733</v>
      </c>
      <c r="K34" s="35">
        <v>25</v>
      </c>
      <c r="L34" s="35">
        <v>97</v>
      </c>
      <c r="M34" s="35">
        <v>50</v>
      </c>
      <c r="N34" s="35">
        <v>495</v>
      </c>
      <c r="O34" s="35">
        <v>1900</v>
      </c>
      <c r="P34" s="35">
        <v>30</v>
      </c>
      <c r="Q34" s="49"/>
      <c r="R34" s="49"/>
      <c r="S34" s="123"/>
      <c r="T34" s="50"/>
      <c r="U34" s="124"/>
    </row>
    <row r="35" spans="2:21" ht="13.5" thickBot="1">
      <c r="B35" s="102" t="s">
        <v>44</v>
      </c>
      <c r="C35" s="56">
        <v>50700</v>
      </c>
      <c r="D35" s="52">
        <v>201502</v>
      </c>
      <c r="E35" s="52">
        <v>884400</v>
      </c>
      <c r="F35" s="159">
        <v>12901</v>
      </c>
      <c r="G35" s="103">
        <v>55464</v>
      </c>
      <c r="H35" s="160">
        <f>SUM(C35:G35)*0.068</f>
        <v>81937.75600000001</v>
      </c>
      <c r="I35" s="104">
        <f>SUM(C35:H35)</f>
        <v>1286904.756</v>
      </c>
      <c r="J35" s="105">
        <v>17592</v>
      </c>
      <c r="K35" s="52">
        <v>6875</v>
      </c>
      <c r="L35" s="52">
        <v>26675</v>
      </c>
      <c r="M35" s="106">
        <v>13750</v>
      </c>
      <c r="N35" s="111">
        <v>4950</v>
      </c>
      <c r="O35" s="111">
        <v>1900</v>
      </c>
      <c r="P35" s="111">
        <v>8250</v>
      </c>
      <c r="Q35" s="107">
        <f>SUM(I35+J35+K35+L35+M35+N35+O35+P35)</f>
        <v>1366896.756</v>
      </c>
      <c r="R35" s="161">
        <v>80042</v>
      </c>
      <c r="S35" s="111">
        <v>7199</v>
      </c>
      <c r="T35" s="108">
        <f>SUM(Q35:S35)</f>
        <v>1454137.756</v>
      </c>
      <c r="U35" s="109"/>
    </row>
    <row r="36" spans="5:20" ht="13.5" thickBot="1">
      <c r="E36" s="12"/>
      <c r="F36" s="112"/>
      <c r="G36" s="112"/>
      <c r="H36" s="14"/>
      <c r="J36" s="12"/>
      <c r="K36" s="12"/>
      <c r="L36" s="12"/>
      <c r="M36" s="12"/>
      <c r="N36" s="12"/>
      <c r="O36" s="12"/>
      <c r="P36" s="12"/>
      <c r="Q36">
        <v>22000</v>
      </c>
      <c r="R36" s="15">
        <v>19474</v>
      </c>
      <c r="T36">
        <f>SUM(Q36:S36)</f>
        <v>41474</v>
      </c>
    </row>
    <row r="37" spans="17:22" ht="13.5" thickBot="1">
      <c r="Q37" s="14">
        <f>SUM(Q35:Q36)</f>
        <v>1388896.756</v>
      </c>
      <c r="T37" s="14">
        <f>SUM(T35:T36)</f>
        <v>1495611.756</v>
      </c>
      <c r="U37" s="14"/>
      <c r="V37" s="170">
        <f>SUM(T37-T12)</f>
        <v>52275.16000000015</v>
      </c>
    </row>
    <row r="38" spans="5:21" ht="12.75">
      <c r="E38">
        <f>SUM(E35/E34)</f>
        <v>275</v>
      </c>
      <c r="G38">
        <f>SUM(G35/G34)</f>
        <v>24</v>
      </c>
      <c r="J38">
        <f>SUM(J35/J34)</f>
        <v>24</v>
      </c>
      <c r="K38">
        <f>SUM(K35/K34)</f>
        <v>275</v>
      </c>
      <c r="L38">
        <f>SUM(L35/L34)</f>
        <v>275</v>
      </c>
      <c r="T38" s="14"/>
      <c r="U38" s="14"/>
    </row>
    <row r="39" spans="20:21" ht="12.75">
      <c r="T39" s="19"/>
      <c r="U39" s="19"/>
    </row>
    <row r="40" spans="20:21" ht="12.75">
      <c r="T40" s="14"/>
      <c r="U40" s="14"/>
    </row>
    <row r="41" spans="19:22" ht="12.75">
      <c r="S41" s="8" t="s">
        <v>61</v>
      </c>
      <c r="T41" s="14">
        <f>SUM('ДГ-2021'!N57+'ОУ-2021'!W65+'ПГСС-2021'!Q37)</f>
        <v>6115519.72</v>
      </c>
      <c r="V41" s="14"/>
    </row>
    <row r="42" spans="20:22" ht="12.75">
      <c r="T42" s="14"/>
      <c r="V42" s="131"/>
    </row>
  </sheetData>
  <sheetProtection/>
  <mergeCells count="2">
    <mergeCell ref="B4:G4"/>
    <mergeCell ref="B29:G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H38"/>
  <sheetViews>
    <sheetView zoomScalePageLayoutView="0" workbookViewId="0" topLeftCell="A1">
      <selection activeCell="F37" sqref="F37"/>
    </sheetView>
  </sheetViews>
  <sheetFormatPr defaultColWidth="9.140625" defaultRowHeight="12.75"/>
  <sheetData>
    <row r="3" spans="5:7" ht="12.75">
      <c r="E3" t="s">
        <v>64</v>
      </c>
      <c r="F3" t="s">
        <v>24</v>
      </c>
      <c r="G3" t="s">
        <v>65</v>
      </c>
    </row>
    <row r="4" spans="4:5" ht="12.75">
      <c r="D4">
        <v>1</v>
      </c>
      <c r="E4">
        <v>126160</v>
      </c>
    </row>
    <row r="5" spans="4:5" ht="12.75">
      <c r="D5">
        <v>2</v>
      </c>
      <c r="E5">
        <v>86072</v>
      </c>
    </row>
    <row r="6" spans="4:6" ht="12.75">
      <c r="D6">
        <v>3</v>
      </c>
      <c r="E6">
        <v>0</v>
      </c>
      <c r="F6">
        <v>7686</v>
      </c>
    </row>
    <row r="7" spans="4:5" ht="12.75">
      <c r="D7">
        <v>4</v>
      </c>
      <c r="E7">
        <v>55405</v>
      </c>
    </row>
    <row r="8" spans="4:5" ht="12.75">
      <c r="D8">
        <v>5</v>
      </c>
      <c r="E8">
        <v>490790</v>
      </c>
    </row>
    <row r="9" spans="4:5" ht="12.75">
      <c r="D9">
        <v>6</v>
      </c>
      <c r="E9">
        <v>411901</v>
      </c>
    </row>
    <row r="10" spans="4:6" ht="12.75">
      <c r="D10">
        <v>7</v>
      </c>
      <c r="E10">
        <v>0</v>
      </c>
      <c r="F10">
        <v>84465</v>
      </c>
    </row>
    <row r="11" spans="4:6" ht="12.75">
      <c r="D11">
        <v>8</v>
      </c>
      <c r="E11">
        <v>79582</v>
      </c>
      <c r="F11">
        <v>6266</v>
      </c>
    </row>
    <row r="12" spans="4:6" ht="12.75">
      <c r="D12">
        <v>9</v>
      </c>
      <c r="F12">
        <v>303780</v>
      </c>
    </row>
    <row r="13" spans="4:6" ht="12.75">
      <c r="D13">
        <v>10</v>
      </c>
      <c r="F13">
        <v>441734</v>
      </c>
    </row>
    <row r="14" spans="4:6" ht="12.75">
      <c r="D14">
        <v>11</v>
      </c>
      <c r="F14">
        <v>1583758</v>
      </c>
    </row>
    <row r="15" spans="4:6" ht="12.75">
      <c r="D15">
        <v>12</v>
      </c>
      <c r="F15">
        <v>158390</v>
      </c>
    </row>
    <row r="16" spans="4:7" ht="12.75">
      <c r="D16">
        <v>13</v>
      </c>
      <c r="G16">
        <v>50700</v>
      </c>
    </row>
    <row r="17" spans="4:7" ht="12.75">
      <c r="D17">
        <v>14</v>
      </c>
      <c r="G17">
        <v>201502</v>
      </c>
    </row>
    <row r="18" spans="4:7" ht="12.75">
      <c r="D18">
        <v>15</v>
      </c>
      <c r="G18">
        <v>884400</v>
      </c>
    </row>
    <row r="19" spans="4:7" ht="12.75">
      <c r="D19">
        <v>16</v>
      </c>
      <c r="G19">
        <v>77289</v>
      </c>
    </row>
    <row r="20" spans="4:7" ht="12.75">
      <c r="D20">
        <v>17</v>
      </c>
      <c r="E20">
        <v>0</v>
      </c>
      <c r="F20">
        <v>7330</v>
      </c>
      <c r="G20">
        <v>17592</v>
      </c>
    </row>
    <row r="21" spans="4:7" ht="12.75">
      <c r="D21">
        <v>18</v>
      </c>
      <c r="E21">
        <v>0</v>
      </c>
      <c r="F21">
        <v>0</v>
      </c>
      <c r="G21">
        <v>12901</v>
      </c>
    </row>
    <row r="22" spans="4:7" ht="12.75">
      <c r="D22">
        <v>19</v>
      </c>
      <c r="E22">
        <v>0</v>
      </c>
      <c r="F22">
        <v>0</v>
      </c>
      <c r="G22">
        <v>55464</v>
      </c>
    </row>
    <row r="23" spans="4:7" ht="12.75">
      <c r="D23">
        <v>20</v>
      </c>
      <c r="E23">
        <v>0</v>
      </c>
      <c r="F23">
        <v>0</v>
      </c>
      <c r="G23">
        <v>4649</v>
      </c>
    </row>
    <row r="24" spans="4:7" ht="12.75">
      <c r="D24">
        <v>21</v>
      </c>
      <c r="E24">
        <v>112470</v>
      </c>
      <c r="F24">
        <v>149960</v>
      </c>
      <c r="G24">
        <v>0</v>
      </c>
    </row>
    <row r="25" spans="4:7" ht="12.75">
      <c r="D25">
        <v>22</v>
      </c>
      <c r="E25">
        <v>14850</v>
      </c>
      <c r="F25">
        <v>39105</v>
      </c>
      <c r="G25">
        <v>4950</v>
      </c>
    </row>
    <row r="26" spans="4:7" ht="12.75">
      <c r="D26">
        <v>23</v>
      </c>
      <c r="E26">
        <v>12502</v>
      </c>
      <c r="F26">
        <v>39762</v>
      </c>
      <c r="G26">
        <v>0</v>
      </c>
    </row>
    <row r="27" spans="4:7" ht="12.75">
      <c r="D27">
        <v>24</v>
      </c>
      <c r="E27">
        <v>0</v>
      </c>
      <c r="F27">
        <v>18650</v>
      </c>
      <c r="G27">
        <v>6875</v>
      </c>
    </row>
    <row r="28" spans="4:7" ht="12.75">
      <c r="D28">
        <v>25</v>
      </c>
      <c r="E28">
        <v>0</v>
      </c>
      <c r="F28">
        <v>37936</v>
      </c>
      <c r="G28">
        <v>0</v>
      </c>
    </row>
    <row r="29" spans="4:6" ht="12.75">
      <c r="D29">
        <v>26</v>
      </c>
      <c r="E29">
        <v>0</v>
      </c>
      <c r="F29">
        <v>341136</v>
      </c>
    </row>
    <row r="30" spans="4:6" ht="12.75">
      <c r="D30">
        <v>27</v>
      </c>
      <c r="F30">
        <v>25777</v>
      </c>
    </row>
    <row r="31" spans="4:7" ht="12.75">
      <c r="D31">
        <v>28</v>
      </c>
      <c r="F31">
        <v>11400</v>
      </c>
      <c r="G31">
        <v>1900</v>
      </c>
    </row>
    <row r="32" spans="4:7" ht="12.75">
      <c r="D32">
        <v>29</v>
      </c>
      <c r="F32">
        <v>22380</v>
      </c>
      <c r="G32">
        <v>8250</v>
      </c>
    </row>
    <row r="33" spans="4:7" ht="12.75">
      <c r="D33">
        <v>30</v>
      </c>
      <c r="G33">
        <v>26675</v>
      </c>
    </row>
    <row r="34" spans="4:7" ht="12.75">
      <c r="D34">
        <v>31</v>
      </c>
      <c r="G34">
        <v>13750</v>
      </c>
    </row>
    <row r="35" spans="4:7" ht="12.75">
      <c r="D35">
        <v>32</v>
      </c>
      <c r="E35">
        <v>12000</v>
      </c>
      <c r="F35">
        <v>0</v>
      </c>
      <c r="G35">
        <v>22000</v>
      </c>
    </row>
    <row r="36" spans="4:7" ht="12.75">
      <c r="D36">
        <v>33</v>
      </c>
      <c r="E36">
        <v>0</v>
      </c>
      <c r="F36">
        <v>135</v>
      </c>
      <c r="G36">
        <v>0</v>
      </c>
    </row>
    <row r="37" spans="4:7" ht="12.75">
      <c r="D37">
        <v>34</v>
      </c>
      <c r="E37">
        <v>37410</v>
      </c>
      <c r="F37">
        <v>7830</v>
      </c>
      <c r="G37">
        <v>0</v>
      </c>
    </row>
    <row r="38" spans="5:8" ht="12.75">
      <c r="E38">
        <f>SUM(E4:E37)</f>
        <v>1439142</v>
      </c>
      <c r="F38">
        <f>SUM(F4:F37)</f>
        <v>3287480</v>
      </c>
      <c r="G38">
        <f>SUM(G4:G37)</f>
        <v>1388897</v>
      </c>
      <c r="H38">
        <f>SUM(E38:G38)</f>
        <v>6115519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H35" sqref="H35"/>
    </sheetView>
  </sheetViews>
  <sheetFormatPr defaultColWidth="9.140625" defaultRowHeight="12.75"/>
  <sheetData>
    <row r="2" spans="2:11" ht="13.5" thickBot="1">
      <c r="B2" s="8" t="s">
        <v>23</v>
      </c>
      <c r="D2" s="132">
        <v>0.3</v>
      </c>
      <c r="E2" s="132"/>
      <c r="F2" s="132">
        <v>0.25</v>
      </c>
      <c r="G2" s="132"/>
      <c r="H2" s="132">
        <v>0.2</v>
      </c>
      <c r="I2" s="132"/>
      <c r="J2" s="132">
        <v>0.25</v>
      </c>
      <c r="K2" s="132"/>
    </row>
    <row r="3" spans="2:12" ht="12.75">
      <c r="B3" s="133" t="s">
        <v>0</v>
      </c>
      <c r="C3" s="134"/>
      <c r="D3" s="134">
        <f>SUM(C3*D2)</f>
        <v>0</v>
      </c>
      <c r="E3" s="134">
        <f>SUM(D3/3)</f>
        <v>0</v>
      </c>
      <c r="F3" s="134">
        <f>SUM(C3*F2)</f>
        <v>0</v>
      </c>
      <c r="G3" s="134">
        <f>SUM(F3/3)</f>
        <v>0</v>
      </c>
      <c r="H3" s="134">
        <f>SUM(C3*H2)</f>
        <v>0</v>
      </c>
      <c r="I3" s="134">
        <f>SUM(H3/3)</f>
        <v>0</v>
      </c>
      <c r="J3" s="134">
        <f>SUM(C3*J2)</f>
        <v>0</v>
      </c>
      <c r="K3" s="140">
        <f>SUM(J3/3)</f>
        <v>0</v>
      </c>
      <c r="L3" s="142">
        <f>SUM(D3+F3+H3+J3)</f>
        <v>0</v>
      </c>
    </row>
    <row r="4" spans="2:12" ht="12.75">
      <c r="B4" s="31" t="s">
        <v>1</v>
      </c>
      <c r="C4" s="3"/>
      <c r="D4" s="3">
        <f>SUM(C4*D2)</f>
        <v>0</v>
      </c>
      <c r="E4" s="3">
        <f>SUM(D4/3)</f>
        <v>0</v>
      </c>
      <c r="F4" s="3">
        <f>SUM(C4*F2)</f>
        <v>0</v>
      </c>
      <c r="G4" s="3">
        <f>SUM(F4/3)</f>
        <v>0</v>
      </c>
      <c r="H4" s="3">
        <f>SUM(C4*H2)</f>
        <v>0</v>
      </c>
      <c r="I4" s="3">
        <f>SUM(H4/3)</f>
        <v>0</v>
      </c>
      <c r="J4" s="3">
        <f>SUM(C4*J2)</f>
        <v>0</v>
      </c>
      <c r="K4" s="88">
        <f>SUM(J4/3)</f>
        <v>0</v>
      </c>
      <c r="L4" s="143">
        <f>SUM(D4+F4+H4+J4)</f>
        <v>0</v>
      </c>
    </row>
    <row r="5" spans="2:12" ht="12.75">
      <c r="B5" s="31" t="s">
        <v>3</v>
      </c>
      <c r="C5" s="3"/>
      <c r="D5" s="3">
        <f>SUM(C5*D2)</f>
        <v>0</v>
      </c>
      <c r="E5" s="3">
        <f>SUM(D5/3)</f>
        <v>0</v>
      </c>
      <c r="F5" s="3">
        <f>SUM(C5*F2)</f>
        <v>0</v>
      </c>
      <c r="G5" s="3">
        <f>SUM(F5/3)</f>
        <v>0</v>
      </c>
      <c r="H5" s="3">
        <f>SUM(C5*H2)</f>
        <v>0</v>
      </c>
      <c r="I5" s="3">
        <f>SUM(H5/3)</f>
        <v>0</v>
      </c>
      <c r="J5" s="3">
        <f>SUM(C5*J2)</f>
        <v>0</v>
      </c>
      <c r="K5" s="88">
        <f>SUM(J5/3)</f>
        <v>0</v>
      </c>
      <c r="L5" s="143">
        <f>SUM(D5+F5+H5+J5)</f>
        <v>0</v>
      </c>
    </row>
    <row r="6" spans="2:12" ht="12.75">
      <c r="B6" s="31" t="s">
        <v>13</v>
      </c>
      <c r="C6" s="3"/>
      <c r="D6" s="3"/>
      <c r="E6" s="3">
        <v>0</v>
      </c>
      <c r="F6" s="3"/>
      <c r="G6" s="3"/>
      <c r="H6" s="3"/>
      <c r="I6" s="3"/>
      <c r="J6" s="3"/>
      <c r="K6" s="88"/>
      <c r="L6" s="143">
        <f>SUM(D6+F6+H6+J6)</f>
        <v>0</v>
      </c>
    </row>
    <row r="7" spans="2:12" ht="13.5" thickBot="1">
      <c r="B7" s="135" t="s">
        <v>5</v>
      </c>
      <c r="C7" s="136"/>
      <c r="D7" s="136">
        <f>SUM(C7*D2)</f>
        <v>0</v>
      </c>
      <c r="E7" s="136">
        <f>SUM(D7/3)</f>
        <v>0</v>
      </c>
      <c r="F7" s="136">
        <f>SUM(C7*F2)</f>
        <v>0</v>
      </c>
      <c r="G7" s="136">
        <f>SUM(F7/3)</f>
        <v>0</v>
      </c>
      <c r="H7" s="136">
        <f>SUM(C7*H2)</f>
        <v>0</v>
      </c>
      <c r="I7" s="136">
        <f>SUM(H7/3)</f>
        <v>0</v>
      </c>
      <c r="J7" s="136">
        <f>SUM(C7*J2)</f>
        <v>0</v>
      </c>
      <c r="K7" s="141">
        <f>SUM(J7/3)</f>
        <v>0</v>
      </c>
      <c r="L7" s="144">
        <f>SUM(D7+F7+H7+J7)</f>
        <v>0</v>
      </c>
    </row>
    <row r="8" spans="4:11" ht="12.75">
      <c r="D8" s="14">
        <f>SUM(D3:D7)</f>
        <v>0</v>
      </c>
      <c r="E8" s="14"/>
      <c r="F8" s="14">
        <f>SUM(F3:F7)</f>
        <v>0</v>
      </c>
      <c r="G8" s="14"/>
      <c r="H8" s="14">
        <f>SUM(H3:H7)</f>
        <v>0</v>
      </c>
      <c r="I8" s="14"/>
      <c r="J8" s="14">
        <f>SUM(J3:J7)</f>
        <v>0</v>
      </c>
      <c r="K8" s="14"/>
    </row>
    <row r="15" spans="2:11" ht="12.75">
      <c r="B15" s="8" t="s">
        <v>52</v>
      </c>
      <c r="C15" s="8"/>
      <c r="D15" s="137">
        <v>0.3</v>
      </c>
      <c r="E15" s="137"/>
      <c r="F15" s="137">
        <v>0.25</v>
      </c>
      <c r="G15" s="137"/>
      <c r="H15" s="137">
        <v>0.2</v>
      </c>
      <c r="I15" s="137"/>
      <c r="J15" s="137">
        <v>0.25</v>
      </c>
      <c r="K15" s="137"/>
    </row>
    <row r="16" spans="2:11" ht="12.75">
      <c r="B16" s="138" t="s">
        <v>0</v>
      </c>
      <c r="C16" s="139"/>
      <c r="D16" s="139">
        <f>SUM(C16*D15)</f>
        <v>0</v>
      </c>
      <c r="E16" s="139">
        <f aca="true" t="shared" si="0" ref="E16:E21">SUM(D16/3)</f>
        <v>0</v>
      </c>
      <c r="F16" s="139">
        <f>SUM(C16*F15)</f>
        <v>0</v>
      </c>
      <c r="G16" s="139">
        <f aca="true" t="shared" si="1" ref="G16:G21">SUM(F16/3)</f>
        <v>0</v>
      </c>
      <c r="H16" s="139">
        <f>SUM(C16*H15)</f>
        <v>0</v>
      </c>
      <c r="I16" s="139">
        <f aca="true" t="shared" si="2" ref="I16:I21">SUM(H16/3)</f>
        <v>0</v>
      </c>
      <c r="J16" s="139">
        <f>SUM(C16*J15)</f>
        <v>0</v>
      </c>
      <c r="K16" s="139">
        <f aca="true" t="shared" si="3" ref="K16:K21">SUM(J16/3)</f>
        <v>0</v>
      </c>
    </row>
    <row r="17" spans="2:13" ht="12.75">
      <c r="B17" s="138" t="s">
        <v>1</v>
      </c>
      <c r="C17" s="139"/>
      <c r="D17" s="139">
        <f>SUM(C17*D15)</f>
        <v>0</v>
      </c>
      <c r="E17" s="139">
        <f t="shared" si="0"/>
        <v>0</v>
      </c>
      <c r="F17" s="139">
        <f>SUM(C17*F15)</f>
        <v>0</v>
      </c>
      <c r="G17" s="139">
        <f t="shared" si="1"/>
        <v>0</v>
      </c>
      <c r="H17" s="139">
        <f>SUM(C17*H15)</f>
        <v>0</v>
      </c>
      <c r="I17" s="139">
        <f t="shared" si="2"/>
        <v>0</v>
      </c>
      <c r="J17" s="139">
        <f>SUM(C17*J15)</f>
        <v>0</v>
      </c>
      <c r="K17" s="139">
        <f t="shared" si="3"/>
        <v>0</v>
      </c>
      <c r="M17" s="14">
        <f>SUM(D17+F17)</f>
        <v>0</v>
      </c>
    </row>
    <row r="18" spans="2:11" ht="12.75">
      <c r="B18" s="138" t="s">
        <v>2</v>
      </c>
      <c r="C18" s="139"/>
      <c r="D18" s="139">
        <f>SUM(C18*D15)</f>
        <v>0</v>
      </c>
      <c r="E18" s="139">
        <f t="shared" si="0"/>
        <v>0</v>
      </c>
      <c r="F18" s="139">
        <f>SUM(C18*F15)</f>
        <v>0</v>
      </c>
      <c r="G18" s="139">
        <f t="shared" si="1"/>
        <v>0</v>
      </c>
      <c r="H18" s="139">
        <f>SUM(C18*H15)</f>
        <v>0</v>
      </c>
      <c r="I18" s="139">
        <f t="shared" si="2"/>
        <v>0</v>
      </c>
      <c r="J18" s="139">
        <f>SUM(C18*J15)</f>
        <v>0</v>
      </c>
      <c r="K18" s="139">
        <f t="shared" si="3"/>
        <v>0</v>
      </c>
    </row>
    <row r="19" spans="2:11" ht="12.75">
      <c r="B19" s="138" t="s">
        <v>3</v>
      </c>
      <c r="C19" s="139"/>
      <c r="D19" s="139">
        <f>SUM(C19*D15)</f>
        <v>0</v>
      </c>
      <c r="E19" s="139">
        <f t="shared" si="0"/>
        <v>0</v>
      </c>
      <c r="F19" s="139">
        <f>SUM(C19*F15)</f>
        <v>0</v>
      </c>
      <c r="G19" s="139">
        <f t="shared" si="1"/>
        <v>0</v>
      </c>
      <c r="H19" s="139">
        <f>SUM(C19*H15)</f>
        <v>0</v>
      </c>
      <c r="I19" s="139">
        <f t="shared" si="2"/>
        <v>0</v>
      </c>
      <c r="J19" s="139">
        <f>SUM(C19*J15)</f>
        <v>0</v>
      </c>
      <c r="K19" s="139">
        <f t="shared" si="3"/>
        <v>0</v>
      </c>
    </row>
    <row r="20" spans="2:11" ht="12.75">
      <c r="B20" s="138" t="s">
        <v>4</v>
      </c>
      <c r="C20" s="139"/>
      <c r="D20" s="139">
        <f>SUM(C20*D15)</f>
        <v>0</v>
      </c>
      <c r="E20" s="139">
        <f t="shared" si="0"/>
        <v>0</v>
      </c>
      <c r="F20" s="139">
        <f>SUM(C20*F15)</f>
        <v>0</v>
      </c>
      <c r="G20" s="139">
        <f t="shared" si="1"/>
        <v>0</v>
      </c>
      <c r="H20" s="139">
        <f>SUM(C20*H15)</f>
        <v>0</v>
      </c>
      <c r="I20" s="139">
        <f t="shared" si="2"/>
        <v>0</v>
      </c>
      <c r="J20" s="139">
        <f>SUM(C20*J15)</f>
        <v>0</v>
      </c>
      <c r="K20" s="139">
        <f t="shared" si="3"/>
        <v>0</v>
      </c>
    </row>
    <row r="21" spans="2:11" ht="12.75">
      <c r="B21" s="138" t="s">
        <v>5</v>
      </c>
      <c r="C21" s="139"/>
      <c r="D21" s="139">
        <f>SUM(C21*D15)</f>
        <v>0</v>
      </c>
      <c r="E21" s="139">
        <f t="shared" si="0"/>
        <v>0</v>
      </c>
      <c r="F21" s="139">
        <f>SUM(C21*F15)</f>
        <v>0</v>
      </c>
      <c r="G21" s="139">
        <f t="shared" si="1"/>
        <v>0</v>
      </c>
      <c r="H21" s="139">
        <f>SUM(C21*H15)</f>
        <v>0</v>
      </c>
      <c r="I21" s="139">
        <f t="shared" si="2"/>
        <v>0</v>
      </c>
      <c r="J21" s="139">
        <f>SUM(C21*J15)</f>
        <v>0</v>
      </c>
      <c r="K21" s="139">
        <f t="shared" si="3"/>
        <v>0</v>
      </c>
    </row>
    <row r="22" spans="3:13" ht="12.75">
      <c r="C22" s="14">
        <f>SUM(C16:C21)</f>
        <v>0</v>
      </c>
      <c r="E22" s="14">
        <f>SUM(E16:E21)</f>
        <v>0</v>
      </c>
      <c r="G22" s="14">
        <f>SUM(G16:G21)</f>
        <v>0</v>
      </c>
      <c r="I22" s="14">
        <f>SUM(I16:I21)</f>
        <v>0</v>
      </c>
      <c r="K22" s="14">
        <f>SUM(K16:K21)</f>
        <v>0</v>
      </c>
      <c r="M22">
        <f>SUM(E22+G22+I22+K22)*3</f>
        <v>0</v>
      </c>
    </row>
    <row r="24" spans="4:10" ht="12.75">
      <c r="D24" s="137">
        <v>0.3</v>
      </c>
      <c r="E24" s="137"/>
      <c r="F24" s="137">
        <v>0.25</v>
      </c>
      <c r="G24" s="137"/>
      <c r="H24" s="137">
        <v>0.2</v>
      </c>
      <c r="I24" s="137"/>
      <c r="J24" s="137">
        <v>0.25</v>
      </c>
    </row>
    <row r="25" spans="2:11" ht="12.75">
      <c r="B25" s="25" t="s">
        <v>44</v>
      </c>
      <c r="C25" s="1"/>
      <c r="D25" s="3">
        <f>SUM(C25*D15)</f>
        <v>0</v>
      </c>
      <c r="E25" s="3">
        <f>SUM(D25/3)</f>
        <v>0</v>
      </c>
      <c r="F25" s="3">
        <f>SUM(C25*F15)</f>
        <v>0</v>
      </c>
      <c r="G25" s="3">
        <f>SUM(F25/3)</f>
        <v>0</v>
      </c>
      <c r="H25" s="3">
        <f>SUM(C25*H15)</f>
        <v>0</v>
      </c>
      <c r="I25" s="3">
        <f>SUM(H25/3)</f>
        <v>0</v>
      </c>
      <c r="J25" s="3">
        <f>SUM(C25*J15)</f>
        <v>0</v>
      </c>
      <c r="K25" s="3">
        <f>SUM(J25/3)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Acc_win</dc:creator>
  <cp:keywords/>
  <dc:description/>
  <cp:lastModifiedBy>nuzimni</cp:lastModifiedBy>
  <cp:lastPrinted>2021-05-11T13:44:20Z</cp:lastPrinted>
  <dcterms:created xsi:type="dcterms:W3CDTF">2014-02-25T13:43:58Z</dcterms:created>
  <dcterms:modified xsi:type="dcterms:W3CDTF">2021-05-14T14:41:45Z</dcterms:modified>
  <cp:category/>
  <cp:version/>
  <cp:contentType/>
  <cp:contentStatus/>
</cp:coreProperties>
</file>